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120" windowWidth="20580" windowHeight="11640" firstSheet="1" activeTab="1"/>
  </bookViews>
  <sheets>
    <sheet name="Расчет" sheetId="2" state="hidden" r:id="rId1"/>
    <sheet name="Цены отгрузки ФС, РС, ООП" sheetId="24" r:id="rId2"/>
  </sheets>
  <definedNames>
    <definedName name="_xlnm._FilterDatabase" localSheetId="0" hidden="1">Расчет!$A$2:$CO$49</definedName>
    <definedName name="_xlnm._FilterDatabase" localSheetId="1" hidden="1">'Цены отгрузки ФС, РС, ООП'!$D$1:$D$48</definedName>
    <definedName name="_xlnm.Print_Titles" localSheetId="0">Расчет!$2:$2</definedName>
  </definedNames>
  <calcPr calcId="144525" refMode="R1C1"/>
</workbook>
</file>

<file path=xl/calcChain.xml><?xml version="1.0" encoding="utf-8"?>
<calcChain xmlns="http://schemas.openxmlformats.org/spreadsheetml/2006/main">
  <c r="E45" i="24" l="1"/>
  <c r="E32" i="24"/>
  <c r="E27" i="24"/>
  <c r="E26" i="24"/>
  <c r="E8" i="24" l="1"/>
  <c r="E9" i="24"/>
  <c r="E10" i="24"/>
  <c r="E11" i="24"/>
  <c r="E12" i="24"/>
  <c r="E13" i="24"/>
  <c r="E14" i="24"/>
  <c r="E15" i="24"/>
  <c r="E17" i="24"/>
  <c r="E18" i="24"/>
  <c r="E19" i="24"/>
  <c r="E20" i="24"/>
  <c r="E21" i="24"/>
  <c r="E22" i="24"/>
  <c r="E23" i="24"/>
  <c r="E24" i="24"/>
  <c r="E25" i="24"/>
  <c r="E28" i="24"/>
  <c r="E29" i="24"/>
  <c r="E30" i="24"/>
  <c r="E31" i="24"/>
  <c r="E33" i="24"/>
  <c r="E35" i="24"/>
  <c r="E36" i="24"/>
  <c r="E37" i="24"/>
  <c r="E38" i="24"/>
  <c r="E39" i="24"/>
  <c r="E40" i="24"/>
  <c r="E41" i="24"/>
  <c r="E42" i="24"/>
  <c r="E43" i="24"/>
  <c r="E44" i="24"/>
  <c r="E46" i="24"/>
  <c r="E4" i="24"/>
  <c r="E47" i="24"/>
  <c r="P4" i="2" l="1"/>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3" i="2"/>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AF4" i="2" l="1"/>
  <c r="AF5" i="2"/>
  <c r="AF6" i="2"/>
  <c r="AF7" i="2"/>
  <c r="AF8" i="2"/>
  <c r="AF9" i="2"/>
  <c r="AF10" i="2"/>
  <c r="AF11" i="2"/>
  <c r="AF12" i="2"/>
  <c r="AF13" i="2"/>
  <c r="AF14" i="2"/>
  <c r="AF15" i="2"/>
  <c r="AF16" i="2"/>
  <c r="AF17" i="2"/>
  <c r="AF18" i="2"/>
  <c r="AF19" i="2"/>
  <c r="AF20" i="2"/>
  <c r="AF21" i="2"/>
  <c r="AF22" i="2"/>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3" i="2"/>
  <c r="S6" i="2"/>
  <c r="S7" i="2"/>
  <c r="W7" i="2" s="1"/>
  <c r="S9" i="2"/>
  <c r="W9" i="2" s="1"/>
  <c r="R9" i="2" s="1"/>
  <c r="AE9" i="2" s="1"/>
  <c r="S11" i="2"/>
  <c r="W11" i="2" s="1"/>
  <c r="S14" i="2"/>
  <c r="S17" i="2"/>
  <c r="W17" i="2" s="1"/>
  <c r="R17" i="2" s="1"/>
  <c r="AE17" i="2" s="1"/>
  <c r="S18" i="2"/>
  <c r="S19" i="2"/>
  <c r="W19" i="2" s="1"/>
  <c r="S25" i="2"/>
  <c r="S26" i="2"/>
  <c r="S31" i="2"/>
  <c r="W31" i="2" s="1"/>
  <c r="S33" i="2"/>
  <c r="W33" i="2" s="1"/>
  <c r="R33" i="2" s="1"/>
  <c r="AE33" i="2" s="1"/>
  <c r="S34" i="2"/>
  <c r="S37" i="2"/>
  <c r="W37" i="2" s="1"/>
  <c r="R37" i="2" s="1"/>
  <c r="AE37" i="2" s="1"/>
  <c r="S38" i="2"/>
  <c r="S41" i="2"/>
  <c r="W41" i="2" s="1"/>
  <c r="R41" i="2" s="1"/>
  <c r="AE41" i="2" s="1"/>
  <c r="S42" i="2"/>
  <c r="S43" i="2"/>
  <c r="W43" i="2" s="1"/>
  <c r="S45" i="2"/>
  <c r="W45" i="2" s="1"/>
  <c r="R45" i="2" s="1"/>
  <c r="AE45" i="2" s="1"/>
  <c r="S46" i="2"/>
  <c r="S47" i="2"/>
  <c r="W47" i="2" s="1"/>
  <c r="S3" i="2"/>
  <c r="W3" i="2" s="1"/>
  <c r="W25" i="2"/>
  <c r="R25" i="2" s="1"/>
  <c r="AE25" i="2" s="1"/>
  <c r="W34" i="2"/>
  <c r="S22" i="2"/>
  <c r="S32" i="2"/>
  <c r="W32" i="2" s="1"/>
  <c r="S27" i="2"/>
  <c r="W27" i="2" s="1"/>
  <c r="S23" i="2"/>
  <c r="W23" i="2" s="1"/>
  <c r="S21" i="2"/>
  <c r="W21" i="2" s="1"/>
  <c r="R21" i="2" s="1"/>
  <c r="AE21" i="2" s="1"/>
  <c r="S10" i="2"/>
  <c r="S49" i="2"/>
  <c r="W49" i="2" s="1"/>
  <c r="R49" i="2" s="1"/>
  <c r="AE49" i="2" s="1"/>
  <c r="S8" i="2"/>
  <c r="W8" i="2" s="1"/>
  <c r="S4" i="2"/>
  <c r="W4" i="2" s="1"/>
  <c r="S5" i="2"/>
  <c r="W5" i="2" s="1"/>
  <c r="R5" i="2" s="1"/>
  <c r="AE5" i="2" s="1"/>
  <c r="S12" i="2"/>
  <c r="S13" i="2"/>
  <c r="W13" i="2" s="1"/>
  <c r="R13" i="2" s="1"/>
  <c r="AE13" i="2" s="1"/>
  <c r="S15" i="2"/>
  <c r="W15" i="2" s="1"/>
  <c r="S16" i="2"/>
  <c r="W16" i="2" s="1"/>
  <c r="S20" i="2"/>
  <c r="W20" i="2" s="1"/>
  <c r="R20" i="2" s="1"/>
  <c r="AE20" i="2" s="1"/>
  <c r="S24" i="2"/>
  <c r="S28" i="2"/>
  <c r="S29" i="2"/>
  <c r="W29" i="2" s="1"/>
  <c r="R29" i="2" s="1"/>
  <c r="AE29" i="2" s="1"/>
  <c r="S30" i="2"/>
  <c r="S35" i="2"/>
  <c r="W35" i="2" s="1"/>
  <c r="S36" i="2"/>
  <c r="S39" i="2"/>
  <c r="W39" i="2" s="1"/>
  <c r="S40" i="2"/>
  <c r="S44" i="2"/>
  <c r="S48" i="2"/>
  <c r="W48" i="2" s="1"/>
  <c r="R32" i="2" l="1"/>
  <c r="AE32" i="2" s="1"/>
  <c r="R4" i="2"/>
  <c r="AE4" i="2" s="1"/>
  <c r="W30" i="2"/>
  <c r="R30" i="2" s="1"/>
  <c r="AE30" i="2" s="1"/>
  <c r="W10" i="2"/>
  <c r="R10" i="2" s="1"/>
  <c r="AE10" i="2" s="1"/>
  <c r="W22" i="2"/>
  <c r="R22" i="2" s="1"/>
  <c r="AE22" i="2" s="1"/>
  <c r="W12" i="2"/>
  <c r="R12" i="2" s="1"/>
  <c r="AE12" i="2" s="1"/>
  <c r="W38" i="2"/>
  <c r="R38" i="2" s="1"/>
  <c r="AE38" i="2" s="1"/>
  <c r="W26" i="2"/>
  <c r="R26" i="2" s="1"/>
  <c r="AE26" i="2" s="1"/>
  <c r="W44" i="2"/>
  <c r="R44" i="2" s="1"/>
  <c r="AE44" i="2" s="1"/>
  <c r="R8" i="2"/>
  <c r="AE8" i="2" s="1"/>
  <c r="W24" i="2"/>
  <c r="R24" i="2" s="1"/>
  <c r="AE24" i="2" s="1"/>
  <c r="W14" i="2"/>
  <c r="R14" i="2" s="1"/>
  <c r="AE14" i="2" s="1"/>
  <c r="W42" i="2"/>
  <c r="R42" i="2" s="1"/>
  <c r="AE42" i="2" s="1"/>
  <c r="W6" i="2"/>
  <c r="R6" i="2" s="1"/>
  <c r="AE6" i="2" s="1"/>
  <c r="W40" i="2"/>
  <c r="R40" i="2" s="1"/>
  <c r="AE40" i="2" s="1"/>
  <c r="R48" i="2"/>
  <c r="AE48" i="2" s="1"/>
  <c r="R16" i="2"/>
  <c r="AE16" i="2" s="1"/>
  <c r="W28" i="2"/>
  <c r="R28" i="2" s="1"/>
  <c r="AE28" i="2" s="1"/>
  <c r="W46" i="2"/>
  <c r="R46" i="2" s="1"/>
  <c r="AE46" i="2" s="1"/>
  <c r="W36" i="2"/>
  <c r="R36" i="2" s="1"/>
  <c r="AE36" i="2" s="1"/>
  <c r="W18" i="2"/>
  <c r="R18" i="2" s="1"/>
  <c r="AE18" i="2" s="1"/>
  <c r="R34" i="2"/>
  <c r="AE34" i="2" s="1"/>
  <c r="AF50" i="2"/>
  <c r="R47" i="2"/>
  <c r="AE47" i="2" s="1"/>
  <c r="R43" i="2"/>
  <c r="AE43" i="2" s="1"/>
  <c r="R39" i="2"/>
  <c r="AE39" i="2" s="1"/>
  <c r="R31" i="2"/>
  <c r="AE31" i="2" s="1"/>
  <c r="R23" i="2"/>
  <c r="AE23" i="2" s="1"/>
  <c r="R19" i="2"/>
  <c r="AE19" i="2" s="1"/>
  <c r="R11" i="2"/>
  <c r="AE11" i="2" s="1"/>
  <c r="R7" i="2"/>
  <c r="AE7" i="2" s="1"/>
  <c r="R35" i="2"/>
  <c r="AE35" i="2" s="1"/>
  <c r="R27" i="2"/>
  <c r="AE27" i="2" s="1"/>
  <c r="R15" i="2"/>
  <c r="AE15" i="2" s="1"/>
  <c r="X3" i="2"/>
  <c r="R3" i="2"/>
  <c r="AE3" i="2" s="1"/>
  <c r="AG49" i="2"/>
  <c r="J49" i="2"/>
  <c r="K49" i="2" s="1"/>
  <c r="G49" i="2"/>
  <c r="AG48" i="2"/>
  <c r="J48" i="2"/>
  <c r="K48" i="2" s="1"/>
  <c r="AA48" i="2" s="1"/>
  <c r="G48" i="2"/>
  <c r="AG47" i="2"/>
  <c r="X47" i="2"/>
  <c r="J47" i="2"/>
  <c r="K47" i="2" s="1"/>
  <c r="G47" i="2"/>
  <c r="AG46" i="2"/>
  <c r="J46" i="2"/>
  <c r="K46" i="2" s="1"/>
  <c r="G46" i="2"/>
  <c r="AG45" i="2"/>
  <c r="J45" i="2"/>
  <c r="K45" i="2" s="1"/>
  <c r="G45" i="2"/>
  <c r="AG44" i="2"/>
  <c r="X44" i="2"/>
  <c r="J44" i="2"/>
  <c r="K44" i="2" s="1"/>
  <c r="G44" i="2"/>
  <c r="AG43" i="2"/>
  <c r="X43" i="2"/>
  <c r="J43" i="2"/>
  <c r="K43" i="2" s="1"/>
  <c r="G43" i="2"/>
  <c r="AG42" i="2"/>
  <c r="J42" i="2"/>
  <c r="K42" i="2" s="1"/>
  <c r="AA42" i="2" s="1"/>
  <c r="G42" i="2"/>
  <c r="AG41" i="2"/>
  <c r="J41" i="2"/>
  <c r="K41" i="2" s="1"/>
  <c r="G41" i="2"/>
  <c r="AG40" i="2"/>
  <c r="X40" i="2"/>
  <c r="J40" i="2"/>
  <c r="K40" i="2" s="1"/>
  <c r="G40" i="2"/>
  <c r="AG39" i="2"/>
  <c r="X39" i="2"/>
  <c r="J39" i="2"/>
  <c r="K39" i="2" s="1"/>
  <c r="G39" i="2"/>
  <c r="AG38" i="2"/>
  <c r="J38" i="2"/>
  <c r="K38" i="2" s="1"/>
  <c r="G38" i="2"/>
  <c r="AG37" i="2"/>
  <c r="U37" i="2"/>
  <c r="J37" i="2"/>
  <c r="K37" i="2" s="1"/>
  <c r="G37" i="2"/>
  <c r="AG36" i="2"/>
  <c r="X36" i="2"/>
  <c r="J36" i="2"/>
  <c r="K36" i="2" s="1"/>
  <c r="G36" i="2"/>
  <c r="AG35" i="2"/>
  <c r="J35" i="2"/>
  <c r="K35" i="2" s="1"/>
  <c r="G35" i="2"/>
  <c r="AG34" i="2"/>
  <c r="J34" i="2"/>
  <c r="K34" i="2" s="1"/>
  <c r="G34" i="2"/>
  <c r="AG33" i="2"/>
  <c r="U33" i="2"/>
  <c r="J33" i="2"/>
  <c r="K33" i="2" s="1"/>
  <c r="G33" i="2"/>
  <c r="AG32" i="2"/>
  <c r="J32" i="2"/>
  <c r="K32" i="2" s="1"/>
  <c r="G32" i="2"/>
  <c r="AG31" i="2"/>
  <c r="X31" i="2"/>
  <c r="J31" i="2"/>
  <c r="K31" i="2" s="1"/>
  <c r="G31" i="2"/>
  <c r="AG30" i="2"/>
  <c r="J30" i="2"/>
  <c r="K30" i="2" s="1"/>
  <c r="G30" i="2"/>
  <c r="AG29" i="2"/>
  <c r="J29" i="2"/>
  <c r="K29" i="2" s="1"/>
  <c r="G29" i="2"/>
  <c r="AG28" i="2"/>
  <c r="X28" i="2"/>
  <c r="J28" i="2"/>
  <c r="K28" i="2" s="1"/>
  <c r="G28" i="2"/>
  <c r="AG27" i="2"/>
  <c r="J27" i="2"/>
  <c r="K27" i="2" s="1"/>
  <c r="G27" i="2"/>
  <c r="AG26" i="2"/>
  <c r="U26" i="2"/>
  <c r="J26" i="2"/>
  <c r="K26" i="2" s="1"/>
  <c r="G26" i="2"/>
  <c r="AG25" i="2"/>
  <c r="J25" i="2"/>
  <c r="K25" i="2" s="1"/>
  <c r="AG24" i="2"/>
  <c r="J24" i="2"/>
  <c r="K24" i="2" s="1"/>
  <c r="AG23" i="2"/>
  <c r="J23" i="2"/>
  <c r="K23" i="2" s="1"/>
  <c r="AG22" i="2"/>
  <c r="J22" i="2"/>
  <c r="K22" i="2" s="1"/>
  <c r="AG21" i="2"/>
  <c r="J21" i="2"/>
  <c r="K21" i="2" s="1"/>
  <c r="AG20" i="2"/>
  <c r="X20" i="2"/>
  <c r="J20" i="2"/>
  <c r="K20" i="2" s="1"/>
  <c r="AG19" i="2"/>
  <c r="J19" i="2"/>
  <c r="K19" i="2" s="1"/>
  <c r="AG18" i="2"/>
  <c r="J18" i="2"/>
  <c r="K18" i="2" s="1"/>
  <c r="AG17" i="2"/>
  <c r="J17" i="2"/>
  <c r="K17" i="2" s="1"/>
  <c r="AG16" i="2"/>
  <c r="J16" i="2"/>
  <c r="K16" i="2" s="1"/>
  <c r="AG15" i="2"/>
  <c r="J15" i="2"/>
  <c r="K15" i="2" s="1"/>
  <c r="AG14" i="2"/>
  <c r="J14" i="2"/>
  <c r="K14" i="2" s="1"/>
  <c r="AG13" i="2"/>
  <c r="J13" i="2"/>
  <c r="K13" i="2" s="1"/>
  <c r="AG12" i="2"/>
  <c r="J12" i="2"/>
  <c r="K12" i="2" s="1"/>
  <c r="AG11" i="2"/>
  <c r="J11" i="2"/>
  <c r="K11" i="2" s="1"/>
  <c r="AG10" i="2"/>
  <c r="J10" i="2"/>
  <c r="K10" i="2" s="1"/>
  <c r="AG9" i="2"/>
  <c r="J9" i="2"/>
  <c r="K9" i="2" s="1"/>
  <c r="AG8" i="2"/>
  <c r="J8" i="2"/>
  <c r="K8" i="2" s="1"/>
  <c r="AG7" i="2"/>
  <c r="J7" i="2"/>
  <c r="K7" i="2" s="1"/>
  <c r="AG6" i="2"/>
  <c r="J6" i="2"/>
  <c r="K6" i="2" s="1"/>
  <c r="AG5" i="2"/>
  <c r="J5" i="2"/>
  <c r="K5" i="2" s="1"/>
  <c r="AG4" i="2"/>
  <c r="J4" i="2"/>
  <c r="K4" i="2" s="1"/>
  <c r="AE50" i="2" l="1"/>
  <c r="AB41" i="2"/>
  <c r="AB24" i="2"/>
  <c r="AB5" i="2"/>
  <c r="AB45" i="2"/>
  <c r="U39" i="2"/>
  <c r="T39" i="2" s="1"/>
  <c r="AB18" i="2"/>
  <c r="U20" i="2"/>
  <c r="T20" i="2" s="1"/>
  <c r="AA17" i="2"/>
  <c r="U31" i="2"/>
  <c r="T31" i="2" s="1"/>
  <c r="AA38" i="2"/>
  <c r="AA12" i="2"/>
  <c r="AB13" i="2"/>
  <c r="AA16" i="2"/>
  <c r="AB35" i="2"/>
  <c r="AA4" i="2"/>
  <c r="AA11" i="2"/>
  <c r="AA23" i="2"/>
  <c r="U28" i="2"/>
  <c r="T28" i="2" s="1"/>
  <c r="U47" i="2"/>
  <c r="T47" i="2" s="1"/>
  <c r="AA8" i="2"/>
  <c r="AA7" i="2"/>
  <c r="AA10" i="2"/>
  <c r="U43" i="2"/>
  <c r="T43" i="2" s="1"/>
  <c r="AA44" i="2"/>
  <c r="AB48" i="2"/>
  <c r="AC48" i="2" s="1"/>
  <c r="AA14" i="2"/>
  <c r="AB21" i="2"/>
  <c r="AA25" i="2"/>
  <c r="AA34" i="2"/>
  <c r="AA40" i="2"/>
  <c r="AA46" i="2"/>
  <c r="AB14" i="2"/>
  <c r="U19" i="2"/>
  <c r="T19" i="2" s="1"/>
  <c r="AB19" i="2"/>
  <c r="M22" i="2"/>
  <c r="AJ22" i="2" s="1"/>
  <c r="AK22" i="2" s="1"/>
  <c r="AA22" i="2"/>
  <c r="M29" i="2"/>
  <c r="AJ29" i="2" s="1"/>
  <c r="AK29" i="2" s="1"/>
  <c r="AA29" i="2"/>
  <c r="M32" i="2"/>
  <c r="AJ32" i="2" s="1"/>
  <c r="AK32" i="2" s="1"/>
  <c r="AA32" i="2"/>
  <c r="M39" i="2"/>
  <c r="AJ39" i="2" s="1"/>
  <c r="AK39" i="2" s="1"/>
  <c r="AA39" i="2"/>
  <c r="AB8" i="2"/>
  <c r="AB11" i="2"/>
  <c r="AC11" i="2" s="1"/>
  <c r="AB12" i="2"/>
  <c r="AB17" i="2"/>
  <c r="U18" i="2"/>
  <c r="T18" i="2" s="1"/>
  <c r="AB22" i="2"/>
  <c r="M26" i="2"/>
  <c r="AJ26" i="2" s="1"/>
  <c r="AK26" i="2" s="1"/>
  <c r="AA26" i="2"/>
  <c r="AB32" i="2"/>
  <c r="AA6" i="2"/>
  <c r="AA9" i="2"/>
  <c r="AA15" i="2"/>
  <c r="AB16" i="2"/>
  <c r="M20" i="2"/>
  <c r="AJ20" i="2" s="1"/>
  <c r="AK20" i="2" s="1"/>
  <c r="AA20" i="2"/>
  <c r="AA5" i="2"/>
  <c r="U6" i="2"/>
  <c r="T6" i="2" s="1"/>
  <c r="AB6" i="2"/>
  <c r="AC6" i="2" s="1"/>
  <c r="U9" i="2"/>
  <c r="T9" i="2" s="1"/>
  <c r="AB9" i="2"/>
  <c r="AA13" i="2"/>
  <c r="AB15" i="2"/>
  <c r="M18" i="2"/>
  <c r="AJ18" i="2" s="1"/>
  <c r="AK18" i="2" s="1"/>
  <c r="AA18" i="2"/>
  <c r="AA19" i="2"/>
  <c r="AB20" i="2"/>
  <c r="AA21" i="2"/>
  <c r="M24" i="2"/>
  <c r="AJ24" i="2" s="1"/>
  <c r="AK24" i="2" s="1"/>
  <c r="AA24" i="2"/>
  <c r="AB27" i="2"/>
  <c r="AB28" i="2"/>
  <c r="U30" i="2"/>
  <c r="T30" i="2" s="1"/>
  <c r="AB30" i="2"/>
  <c r="AB31" i="2"/>
  <c r="M35" i="2"/>
  <c r="AJ35" i="2" s="1"/>
  <c r="AK35" i="2" s="1"/>
  <c r="AA35" i="2"/>
  <c r="AB37" i="2"/>
  <c r="AB40" i="2"/>
  <c r="M41" i="2"/>
  <c r="AJ41" i="2" s="1"/>
  <c r="AK41" i="2" s="1"/>
  <c r="AA41" i="2"/>
  <c r="AC41" i="2" s="1"/>
  <c r="AB44" i="2"/>
  <c r="M45" i="2"/>
  <c r="AJ45" i="2" s="1"/>
  <c r="AK45" i="2" s="1"/>
  <c r="AA45" i="2"/>
  <c r="M49" i="2"/>
  <c r="AJ49" i="2" s="1"/>
  <c r="AK49" i="2" s="1"/>
  <c r="AA49" i="2"/>
  <c r="M47" i="2"/>
  <c r="AJ47" i="2" s="1"/>
  <c r="AK47" i="2" s="1"/>
  <c r="AA47" i="2"/>
  <c r="X48" i="2"/>
  <c r="AB49" i="2"/>
  <c r="M36" i="2"/>
  <c r="AJ36" i="2" s="1"/>
  <c r="AK36" i="2" s="1"/>
  <c r="AA36" i="2"/>
  <c r="U38" i="2"/>
  <c r="T38" i="2" s="1"/>
  <c r="AB38" i="2"/>
  <c r="AB39" i="2"/>
  <c r="U41" i="2"/>
  <c r="T41" i="2" s="1"/>
  <c r="U42" i="2"/>
  <c r="T42" i="2" s="1"/>
  <c r="AB42" i="2"/>
  <c r="AC42" i="2" s="1"/>
  <c r="AB43" i="2"/>
  <c r="U45" i="2"/>
  <c r="T45" i="2" s="1"/>
  <c r="U46" i="2"/>
  <c r="T46" i="2" s="1"/>
  <c r="AB46" i="2"/>
  <c r="AC46" i="2" s="1"/>
  <c r="AB47" i="2"/>
  <c r="U49" i="2"/>
  <c r="T49" i="2" s="1"/>
  <c r="AB34" i="2"/>
  <c r="M43" i="2"/>
  <c r="AJ43" i="2" s="1"/>
  <c r="AK43" i="2" s="1"/>
  <c r="AA43" i="2"/>
  <c r="U4" i="2"/>
  <c r="T4" i="2" s="1"/>
  <c r="AB4" i="2"/>
  <c r="X21" i="2"/>
  <c r="X23" i="2"/>
  <c r="AB23" i="2"/>
  <c r="U24" i="2"/>
  <c r="T24" i="2" s="1"/>
  <c r="AB25" i="2"/>
  <c r="AB29" i="2"/>
  <c r="M33" i="2"/>
  <c r="AJ33" i="2" s="1"/>
  <c r="AK33" i="2" s="1"/>
  <c r="AA33" i="2"/>
  <c r="U35" i="2"/>
  <c r="T35" i="2" s="1"/>
  <c r="AB7" i="2"/>
  <c r="AB10" i="2"/>
  <c r="U22" i="2"/>
  <c r="T22" i="2" s="1"/>
  <c r="X24" i="2"/>
  <c r="X25" i="2"/>
  <c r="AB26" i="2"/>
  <c r="AA27" i="2"/>
  <c r="M28" i="2"/>
  <c r="AJ28" i="2" s="1"/>
  <c r="AK28" i="2" s="1"/>
  <c r="AA28" i="2"/>
  <c r="X29" i="2"/>
  <c r="AA30" i="2"/>
  <c r="M31" i="2"/>
  <c r="AJ31" i="2" s="1"/>
  <c r="AK31" i="2" s="1"/>
  <c r="AA31" i="2"/>
  <c r="X32" i="2"/>
  <c r="AB33" i="2"/>
  <c r="X35" i="2"/>
  <c r="AB36" i="2"/>
  <c r="M37" i="2"/>
  <c r="AJ37" i="2" s="1"/>
  <c r="AK37" i="2" s="1"/>
  <c r="AA37" i="2"/>
  <c r="V5" i="2"/>
  <c r="V7" i="2"/>
  <c r="V10" i="2"/>
  <c r="V12" i="2"/>
  <c r="V14" i="2"/>
  <c r="V16" i="2"/>
  <c r="V17" i="2"/>
  <c r="V27" i="2"/>
  <c r="V34" i="2"/>
  <c r="V18" i="2"/>
  <c r="M21" i="2"/>
  <c r="AJ21" i="2" s="1"/>
  <c r="AK21" i="2" s="1"/>
  <c r="V22" i="2"/>
  <c r="U23" i="2"/>
  <c r="T23" i="2" s="1"/>
  <c r="M25" i="2"/>
  <c r="AJ25" i="2" s="1"/>
  <c r="AK25" i="2" s="1"/>
  <c r="V26" i="2"/>
  <c r="T26" i="2"/>
  <c r="U27" i="2"/>
  <c r="T27" i="2" s="1"/>
  <c r="V33" i="2"/>
  <c r="T33" i="2"/>
  <c r="U34" i="2"/>
  <c r="T34" i="2" s="1"/>
  <c r="V37" i="2"/>
  <c r="T37" i="2"/>
  <c r="M40" i="2"/>
  <c r="AJ40" i="2" s="1"/>
  <c r="AK40" i="2" s="1"/>
  <c r="V41" i="2"/>
  <c r="M44" i="2"/>
  <c r="AJ44" i="2" s="1"/>
  <c r="AK44" i="2" s="1"/>
  <c r="V45" i="2"/>
  <c r="M48" i="2"/>
  <c r="AJ48" i="2" s="1"/>
  <c r="AK48" i="2" s="1"/>
  <c r="V49" i="2"/>
  <c r="U7" i="2"/>
  <c r="T7" i="2" s="1"/>
  <c r="U14" i="2"/>
  <c r="T14" i="2" s="1"/>
  <c r="U16" i="2"/>
  <c r="T16" i="2" s="1"/>
  <c r="U17" i="2"/>
  <c r="T17" i="2" s="1"/>
  <c r="V21" i="2"/>
  <c r="V25" i="2"/>
  <c r="V29" i="2"/>
  <c r="V4" i="2"/>
  <c r="V6" i="2"/>
  <c r="V8" i="2"/>
  <c r="V9" i="2"/>
  <c r="V11" i="2"/>
  <c r="V13" i="2"/>
  <c r="V15" i="2"/>
  <c r="V19" i="2"/>
  <c r="V23" i="2"/>
  <c r="V30" i="2"/>
  <c r="V38" i="2"/>
  <c r="V42" i="2"/>
  <c r="V46" i="2"/>
  <c r="U5" i="2"/>
  <c r="T5" i="2" s="1"/>
  <c r="U8" i="2"/>
  <c r="T8" i="2" s="1"/>
  <c r="U10" i="2"/>
  <c r="T10" i="2" s="1"/>
  <c r="U11" i="2"/>
  <c r="T11" i="2" s="1"/>
  <c r="U12" i="2"/>
  <c r="T12" i="2" s="1"/>
  <c r="U13" i="2"/>
  <c r="T13" i="2" s="1"/>
  <c r="U15" i="2"/>
  <c r="T15" i="2" s="1"/>
  <c r="X19" i="2"/>
  <c r="X27" i="2"/>
  <c r="X30" i="2"/>
  <c r="V32" i="2"/>
  <c r="X34" i="2"/>
  <c r="V36" i="2"/>
  <c r="X38" i="2"/>
  <c r="V40" i="2"/>
  <c r="X42" i="2"/>
  <c r="V44" i="2"/>
  <c r="X46" i="2"/>
  <c r="V48" i="2"/>
  <c r="M4" i="2"/>
  <c r="AJ4" i="2" s="1"/>
  <c r="AK4" i="2" s="1"/>
  <c r="X4" i="2"/>
  <c r="M5" i="2"/>
  <c r="AJ5" i="2" s="1"/>
  <c r="AK5" i="2" s="1"/>
  <c r="X5" i="2"/>
  <c r="M6" i="2"/>
  <c r="AJ6" i="2" s="1"/>
  <c r="AK6" i="2" s="1"/>
  <c r="X6" i="2"/>
  <c r="M7" i="2"/>
  <c r="AJ7" i="2" s="1"/>
  <c r="AK7" i="2" s="1"/>
  <c r="X7" i="2"/>
  <c r="M8" i="2"/>
  <c r="AJ8" i="2" s="1"/>
  <c r="AK8" i="2" s="1"/>
  <c r="X8" i="2"/>
  <c r="M9" i="2"/>
  <c r="AJ9" i="2" s="1"/>
  <c r="AK9" i="2" s="1"/>
  <c r="X9" i="2"/>
  <c r="M10" i="2"/>
  <c r="AJ10" i="2" s="1"/>
  <c r="AK10" i="2" s="1"/>
  <c r="X10" i="2"/>
  <c r="M11" i="2"/>
  <c r="AJ11" i="2" s="1"/>
  <c r="AK11" i="2" s="1"/>
  <c r="X11" i="2"/>
  <c r="M12" i="2"/>
  <c r="AJ12" i="2" s="1"/>
  <c r="AK12" i="2" s="1"/>
  <c r="X12" i="2"/>
  <c r="M13" i="2"/>
  <c r="AJ13" i="2" s="1"/>
  <c r="AK13" i="2" s="1"/>
  <c r="X13" i="2"/>
  <c r="M14" i="2"/>
  <c r="AJ14" i="2" s="1"/>
  <c r="AK14" i="2" s="1"/>
  <c r="X14" i="2"/>
  <c r="M15" i="2"/>
  <c r="AJ15" i="2" s="1"/>
  <c r="AK15" i="2" s="1"/>
  <c r="X15" i="2"/>
  <c r="M16" i="2"/>
  <c r="AJ16" i="2" s="1"/>
  <c r="AK16" i="2" s="1"/>
  <c r="X16" i="2"/>
  <c r="M17" i="2"/>
  <c r="AJ17" i="2" s="1"/>
  <c r="AK17" i="2" s="1"/>
  <c r="X17" i="2"/>
  <c r="X18" i="2"/>
  <c r="M19" i="2"/>
  <c r="AJ19" i="2" s="1"/>
  <c r="AK19" i="2" s="1"/>
  <c r="V20" i="2"/>
  <c r="U21" i="2"/>
  <c r="T21" i="2" s="1"/>
  <c r="X22" i="2"/>
  <c r="M23" i="2"/>
  <c r="AJ23" i="2" s="1"/>
  <c r="AK23" i="2" s="1"/>
  <c r="V24" i="2"/>
  <c r="U25" i="2"/>
  <c r="T25" i="2" s="1"/>
  <c r="X26" i="2"/>
  <c r="M27" i="2"/>
  <c r="AJ27" i="2" s="1"/>
  <c r="AK27" i="2" s="1"/>
  <c r="V28" i="2"/>
  <c r="U29" i="2"/>
  <c r="T29" i="2" s="1"/>
  <c r="M30" i="2"/>
  <c r="AJ30" i="2" s="1"/>
  <c r="AK30" i="2" s="1"/>
  <c r="V31" i="2"/>
  <c r="U32" i="2"/>
  <c r="T32" i="2" s="1"/>
  <c r="X33" i="2"/>
  <c r="M34" i="2"/>
  <c r="AJ34" i="2" s="1"/>
  <c r="AK34" i="2" s="1"/>
  <c r="V35" i="2"/>
  <c r="U36" i="2"/>
  <c r="T36" i="2" s="1"/>
  <c r="X37" i="2"/>
  <c r="M38" i="2"/>
  <c r="AJ38" i="2" s="1"/>
  <c r="AK38" i="2" s="1"/>
  <c r="V39" i="2"/>
  <c r="U40" i="2"/>
  <c r="T40" i="2" s="1"/>
  <c r="X41" i="2"/>
  <c r="M42" i="2"/>
  <c r="AJ42" i="2" s="1"/>
  <c r="AK42" i="2" s="1"/>
  <c r="V43" i="2"/>
  <c r="U44" i="2"/>
  <c r="T44" i="2" s="1"/>
  <c r="X45" i="2"/>
  <c r="M46" i="2"/>
  <c r="AJ46" i="2" s="1"/>
  <c r="AK46" i="2" s="1"/>
  <c r="V47" i="2"/>
  <c r="U48" i="2"/>
  <c r="T48" i="2" s="1"/>
  <c r="X49" i="2"/>
  <c r="AC24" i="2" l="1"/>
  <c r="AC4" i="2"/>
  <c r="AC45" i="2"/>
  <c r="AC21" i="2"/>
  <c r="AC12" i="2"/>
  <c r="AC36" i="2"/>
  <c r="AC20" i="2"/>
  <c r="AC44" i="2"/>
  <c r="AC13" i="2"/>
  <c r="AC16" i="2"/>
  <c r="N28" i="2"/>
  <c r="AC34" i="2"/>
  <c r="AC5" i="2"/>
  <c r="AC17" i="2"/>
  <c r="AC23" i="2"/>
  <c r="N35" i="2"/>
  <c r="Y41" i="2"/>
  <c r="AC18" i="2"/>
  <c r="AC35" i="2"/>
  <c r="Y39" i="2"/>
  <c r="N18" i="2"/>
  <c r="N47" i="2"/>
  <c r="Y18" i="2"/>
  <c r="Z18" i="2" s="1"/>
  <c r="AC25" i="2"/>
  <c r="AC38" i="2"/>
  <c r="AC8" i="2"/>
  <c r="N33" i="2"/>
  <c r="AC7" i="2"/>
  <c r="AC14" i="2"/>
  <c r="AC10" i="2"/>
  <c r="N39" i="2"/>
  <c r="AC40" i="2"/>
  <c r="Y22" i="2"/>
  <c r="Z22" i="2" s="1"/>
  <c r="Y45" i="2"/>
  <c r="AC9" i="2"/>
  <c r="N45" i="2"/>
  <c r="Y32" i="2"/>
  <c r="Z32" i="2" s="1"/>
  <c r="Y28" i="2"/>
  <c r="Y43" i="2"/>
  <c r="N32" i="2"/>
  <c r="N43" i="2"/>
  <c r="Y35" i="2"/>
  <c r="N36" i="2"/>
  <c r="AC33" i="2"/>
  <c r="Y24" i="2"/>
  <c r="AC30" i="2"/>
  <c r="AC26" i="2"/>
  <c r="AC29" i="2"/>
  <c r="N31" i="2"/>
  <c r="Y20" i="2"/>
  <c r="N22" i="2"/>
  <c r="Y49" i="2"/>
  <c r="Z49" i="2" s="1"/>
  <c r="AC32" i="2"/>
  <c r="AC39" i="2"/>
  <c r="N49" i="2"/>
  <c r="Y29" i="2"/>
  <c r="Z29" i="2" s="1"/>
  <c r="Y37" i="2"/>
  <c r="N20" i="2"/>
  <c r="AC19" i="2"/>
  <c r="N37" i="2"/>
  <c r="N29" i="2"/>
  <c r="Y33" i="2"/>
  <c r="AC47" i="2"/>
  <c r="AC43" i="2"/>
  <c r="AC28" i="2"/>
  <c r="AC22" i="2"/>
  <c r="Y47" i="2"/>
  <c r="N41" i="2"/>
  <c r="Y36" i="2"/>
  <c r="Z36" i="2" s="1"/>
  <c r="Y31" i="2"/>
  <c r="N26" i="2"/>
  <c r="Y21" i="2"/>
  <c r="Y26" i="2"/>
  <c r="Z26" i="2" s="1"/>
  <c r="N24" i="2"/>
  <c r="AC37" i="2"/>
  <c r="AC49" i="2"/>
  <c r="AC31" i="2"/>
  <c r="AC27" i="2"/>
  <c r="AC15" i="2"/>
  <c r="Y11" i="2"/>
  <c r="Y34" i="2"/>
  <c r="Z34" i="2" s="1"/>
  <c r="Y48" i="2"/>
  <c r="Z48" i="2" s="1"/>
  <c r="Y10" i="2"/>
  <c r="Z10" i="2" s="1"/>
  <c r="Y27" i="2"/>
  <c r="Y9" i="2"/>
  <c r="Z9" i="2" s="1"/>
  <c r="Y14" i="2"/>
  <c r="N23" i="2"/>
  <c r="Y5" i="2"/>
  <c r="Y23" i="2"/>
  <c r="Y30" i="2"/>
  <c r="Y15" i="2"/>
  <c r="Y13" i="2"/>
  <c r="Z13" i="2" s="1"/>
  <c r="Y40" i="2"/>
  <c r="Z40" i="2" s="1"/>
  <c r="Y25" i="2"/>
  <c r="N9" i="2"/>
  <c r="Y17" i="2"/>
  <c r="Y7" i="2"/>
  <c r="Y44" i="2"/>
  <c r="Y12" i="2"/>
  <c r="Y8" i="2"/>
  <c r="N38" i="2"/>
  <c r="N14" i="2"/>
  <c r="N42" i="2"/>
  <c r="N15" i="2"/>
  <c r="N5" i="2"/>
  <c r="Y46" i="2"/>
  <c r="N34" i="2"/>
  <c r="N27" i="2"/>
  <c r="N13" i="2"/>
  <c r="Z45" i="2"/>
  <c r="Y4" i="2"/>
  <c r="N48" i="2"/>
  <c r="Y42" i="2"/>
  <c r="N30" i="2"/>
  <c r="N19" i="2"/>
  <c r="N8" i="2"/>
  <c r="N4" i="2"/>
  <c r="N16" i="2"/>
  <c r="N11" i="2"/>
  <c r="N6" i="2"/>
  <c r="N44" i="2"/>
  <c r="N25" i="2"/>
  <c r="N12" i="2"/>
  <c r="Y16" i="2"/>
  <c r="N17" i="2"/>
  <c r="N10" i="2"/>
  <c r="N7" i="2"/>
  <c r="Y38" i="2"/>
  <c r="Y19" i="2"/>
  <c r="N46" i="2"/>
  <c r="Y6" i="2"/>
  <c r="Z6" i="2" s="1"/>
  <c r="N40" i="2"/>
  <c r="N21" i="2"/>
  <c r="Z37" i="2" l="1"/>
  <c r="Z21" i="2"/>
  <c r="Z39" i="2"/>
  <c r="Z24" i="2"/>
  <c r="Z41" i="2"/>
  <c r="Z43" i="2"/>
  <c r="Z27" i="2"/>
  <c r="Z15" i="2"/>
  <c r="Z20" i="2"/>
  <c r="Z33" i="2"/>
  <c r="Z35" i="2"/>
  <c r="Z28" i="2"/>
  <c r="Z23" i="2"/>
  <c r="Z8" i="2"/>
  <c r="Z31" i="2"/>
  <c r="Z7" i="2"/>
  <c r="Z30" i="2"/>
  <c r="Z47" i="2"/>
  <c r="Z25" i="2"/>
  <c r="Z5" i="2"/>
  <c r="Z14" i="2"/>
  <c r="Z11" i="2"/>
  <c r="Z12" i="2"/>
  <c r="Z44" i="2"/>
  <c r="Z17" i="2"/>
  <c r="Z16" i="2"/>
  <c r="Z4" i="2"/>
  <c r="Z46" i="2"/>
  <c r="Z19" i="2"/>
  <c r="Z42" i="2"/>
  <c r="Z38" i="2"/>
  <c r="AG3" i="2"/>
  <c r="J3" i="2"/>
  <c r="K3" i="2" s="1"/>
  <c r="AB3" i="2" l="1"/>
  <c r="AA3" i="2"/>
  <c r="U3" i="2"/>
  <c r="T3" i="2" s="1"/>
  <c r="Y3" i="2" s="1"/>
  <c r="V3" i="2"/>
  <c r="M3" i="2"/>
  <c r="AJ3" i="2" s="1"/>
  <c r="AK3" i="2" s="1"/>
  <c r="AC3" i="2" l="1"/>
  <c r="N3" i="2"/>
  <c r="Z3" i="2" l="1"/>
  <c r="G11" i="2" l="1"/>
  <c r="G7" i="2"/>
  <c r="G19" i="2"/>
  <c r="G4" i="2"/>
  <c r="G22" i="2"/>
  <c r="G14" i="2"/>
  <c r="G21" i="2"/>
  <c r="G6" i="2"/>
  <c r="G23" i="2"/>
  <c r="G15" i="2"/>
  <c r="G8" i="2"/>
  <c r="G3" i="2"/>
  <c r="G18" i="2"/>
  <c r="G10" i="2"/>
  <c r="G25" i="2"/>
  <c r="G17" i="2"/>
  <c r="G13" i="2"/>
  <c r="G9" i="2"/>
  <c r="G24" i="2"/>
  <c r="G20" i="2"/>
  <c r="G16" i="2"/>
  <c r="G12" i="2"/>
  <c r="G5" i="2"/>
  <c r="W2" i="2"/>
  <c r="S2" i="2"/>
</calcChain>
</file>

<file path=xl/sharedStrings.xml><?xml version="1.0" encoding="utf-8"?>
<sst xmlns="http://schemas.openxmlformats.org/spreadsheetml/2006/main" count="301" uniqueCount="217">
  <si>
    <t>Артикул</t>
  </si>
  <si>
    <t xml:space="preserve">Наименование товара </t>
  </si>
  <si>
    <t>Бонус</t>
  </si>
  <si>
    <t>Остальные КУ</t>
  </si>
  <si>
    <t>Тр уп колво</t>
  </si>
  <si>
    <t>Тр уп объем</t>
  </si>
  <si>
    <t>Объем, м3/шт</t>
  </si>
  <si>
    <t>Логистика, руб</t>
  </si>
  <si>
    <t>Логистика (без НДС), руб/шт</t>
  </si>
  <si>
    <t>Аполло</t>
  </si>
  <si>
    <t>МО</t>
  </si>
  <si>
    <t>USD</t>
  </si>
  <si>
    <t>CNY</t>
  </si>
  <si>
    <t xml:space="preserve">Цена без НДС </t>
  </si>
  <si>
    <t xml:space="preserve">НДС продажи </t>
  </si>
  <si>
    <t xml:space="preserve">Полка К-1,5 </t>
  </si>
  <si>
    <t xml:space="preserve">ЦенаFOB </t>
  </si>
  <si>
    <t xml:space="preserve">Валюта закупки </t>
  </si>
  <si>
    <t xml:space="preserve">КЛ </t>
  </si>
  <si>
    <t xml:space="preserve">Курс расчета </t>
  </si>
  <si>
    <t>Себестоимость , $</t>
  </si>
  <si>
    <t>Себестоимость полная , руб</t>
  </si>
  <si>
    <t>Себестоимость без НДС , руб</t>
  </si>
  <si>
    <t>НДС закупки , руб</t>
  </si>
  <si>
    <t>Валовый доход до налогов , руб/шт</t>
  </si>
  <si>
    <t>Маржинальная прибыль после налогов , руб/шт</t>
  </si>
  <si>
    <t>Рентабельность продаж Фин департамент , %</t>
  </si>
  <si>
    <t>Валовый доход до налогов , руб</t>
  </si>
  <si>
    <t>Рентабельность Экспорт , %</t>
  </si>
  <si>
    <t>Цена Экспорт, без НДС, руб</t>
  </si>
  <si>
    <t>Количество, шт</t>
  </si>
  <si>
    <t>Затраты, руб</t>
  </si>
  <si>
    <t>Маржинальная прибыль, руб</t>
  </si>
  <si>
    <t>Рентабельность затрат, руб</t>
  </si>
  <si>
    <t>Корзина для хранения</t>
  </si>
  <si>
    <t>Р1237</t>
  </si>
  <si>
    <t>Набор мисок с крышкой 5 штук (0,2л+0,4л+0,7л +1л+1,7л)</t>
  </si>
  <si>
    <t>Р2107</t>
  </si>
  <si>
    <t>Корзинка Viсtoria 7л, 290*210*160мм ТМ Curver</t>
  </si>
  <si>
    <t>Чехол мебельный на табурет 4 шт.</t>
  </si>
  <si>
    <t>Набор для уборки 2 пр. (откидной совок, щетка) APOLLO "Piatto"</t>
  </si>
  <si>
    <t>PIA-06</t>
  </si>
  <si>
    <t>Швабра с распылителем, с отжимом, с насадкой из поролона и микрофибры APOLLO "Sensato"</t>
  </si>
  <si>
    <t>SEN-04</t>
  </si>
  <si>
    <t>Набор для уборки 2 пр. (совок, сметка) APOLLO "Piatto"</t>
  </si>
  <si>
    <t>PIA-02</t>
  </si>
  <si>
    <t>Щетка для пола со съемной ручкой APOLLO "Piatto"</t>
  </si>
  <si>
    <t>PIA-05</t>
  </si>
  <si>
    <t>Швабра для пола с губкой PVA APOLLO "Sensato"</t>
  </si>
  <si>
    <t>SEN-02</t>
  </si>
  <si>
    <t>Контейнер для продуктов APOLLO "Ginger up"</t>
  </si>
  <si>
    <t>GIG-17</t>
  </si>
  <si>
    <t>Ролик многофункциональный для теста APOLLO "Impasto" Выпечка Тандер</t>
  </si>
  <si>
    <t>IMP-01-VT</t>
  </si>
  <si>
    <t>Подушка "Сидушка" с водоотталкивающей пропиткой для дома и улицы 43*36*5 см/40*40*5 см</t>
  </si>
  <si>
    <t>76623/1</t>
  </si>
  <si>
    <t>Набор ковриков тефлоновых для приготовления продуктов питания (модель УТК 33-40) APOLLO "Vegeto" 2шт</t>
  </si>
  <si>
    <t>VGT-42</t>
  </si>
  <si>
    <t xml:space="preserve">Набор форм для яйца 3D APOLLO "Boo-Boo" 2 шт. </t>
  </si>
  <si>
    <t>BOO-02</t>
  </si>
  <si>
    <t>Нож поварской APOLLO "Lampaso"</t>
  </si>
  <si>
    <t>LPS-01</t>
  </si>
  <si>
    <t>Насадка из микрофибры и нейлона 44*15 см APOLLO "Piatto", увеличенная</t>
  </si>
  <si>
    <t>PIA-21</t>
  </si>
  <si>
    <t>Ложка перфорированная APOLLO "Acacia"</t>
  </si>
  <si>
    <t>ACC-02</t>
  </si>
  <si>
    <t>Сушилка для посуды APOLLO "Drop"</t>
  </si>
  <si>
    <t>DRP-01</t>
  </si>
  <si>
    <t>Стекломой с насадкой из микрофибры APOLLO "Piatto"</t>
  </si>
  <si>
    <t>PIA-08</t>
  </si>
  <si>
    <t>ЗАПЧАСТЬ БЕЗ УПАКОВКИ Насадка из микрофибры и шенилла APOLLO "Bianco" Лента Уборка 2022</t>
  </si>
  <si>
    <t>K-BNC-04</t>
  </si>
  <si>
    <t>Держатель для хозяйственного инвентаря APOLLO "Piatto"</t>
  </si>
  <si>
    <t>PIA-44</t>
  </si>
  <si>
    <t>Полка настольная угловая 3 яруса APOLLO "Mensola"</t>
  </si>
  <si>
    <t>MNS-01</t>
  </si>
  <si>
    <t>Швабра широкая с насадкой из микрофибры 40*22 см, с телескопической ручкой APOLLO "Piatto"</t>
  </si>
  <si>
    <t>PIA-19</t>
  </si>
  <si>
    <t>Банка с крышкой-дозатором APOLLO "Sliding" 2,7 л</t>
  </si>
  <si>
    <t>SDG-03</t>
  </si>
  <si>
    <t>Насадка из микрофибры 46*17  см APOLLO "Piatto", увеличеннная впитываемость</t>
  </si>
  <si>
    <t>PIA-34</t>
  </si>
  <si>
    <t>Банка с крышкой APOLLO "Remi" 1,6 л</t>
  </si>
  <si>
    <t>REM-04</t>
  </si>
  <si>
    <t>Дуршлаг с миской APOLLO "No trouble"</t>
  </si>
  <si>
    <t>NTR-01</t>
  </si>
  <si>
    <t>Термокружка APOLLO "Hot up" 550 мл</t>
  </si>
  <si>
    <t>HOT-55</t>
  </si>
  <si>
    <t>Насадка из микрофибры 12*35 см APOLLO "Piatto" (для швабры PIA-26)</t>
  </si>
  <si>
    <t>PIA-48</t>
  </si>
  <si>
    <t>Нож для овощей APOLLO "Lampaso"</t>
  </si>
  <si>
    <t>LPS-05</t>
  </si>
  <si>
    <t>Полотенце кухонное APOLLO genio "Bella" 28*28 см</t>
  </si>
  <si>
    <t>TKS-02</t>
  </si>
  <si>
    <t>Банка с вакуумной крышкой APOLLO "Denso" 1,6 л</t>
  </si>
  <si>
    <t>DNS-12</t>
  </si>
  <si>
    <t xml:space="preserve">Корзинка Curver Neo-Square 192*192*144мм </t>
  </si>
  <si>
    <t>Банка с крышкой-дозатором APOLLO "Sliding" 1,8 л</t>
  </si>
  <si>
    <t>SDG-02</t>
  </si>
  <si>
    <t>Контейнер для продуктов APOLLO "Eat out"</t>
  </si>
  <si>
    <t>EAT-18</t>
  </si>
  <si>
    <t>Экран защитный для миксера APOLLO "Blend"</t>
  </si>
  <si>
    <t>BLD-01</t>
  </si>
  <si>
    <t>Миска-дуршлаг-терка APOLLO "Bowl" Консервация 2020</t>
  </si>
  <si>
    <t>BOW-20</t>
  </si>
  <si>
    <t>Банка с крышкой-дозатором APOLLO "Sliding" 1,25 л</t>
  </si>
  <si>
    <t>SDG-01</t>
  </si>
  <si>
    <t>Форма для льда APOLLO "Barco"</t>
  </si>
  <si>
    <t>BRC-05</t>
  </si>
  <si>
    <t>Скалка APOLLO "Meany" Выпечка Тандер</t>
  </si>
  <si>
    <t>MNY-01-VT</t>
  </si>
  <si>
    <t>Дозатор для теста APOLLO "Premere" (Кондитер)</t>
  </si>
  <si>
    <t>PRM-02</t>
  </si>
  <si>
    <t>Лопатка перфорированная APOLLO genio "Crepe"</t>
  </si>
  <si>
    <t>CRP-02</t>
  </si>
  <si>
    <t xml:space="preserve">Лоток для столовых приборов APOLLO "Trep" 2 отсека </t>
  </si>
  <si>
    <t>TRP-01</t>
  </si>
  <si>
    <t>Набор контейнеров герметичных на защелках 3шт (0,8л+1,6л+2,75л) (20шт) Р2120</t>
  </si>
  <si>
    <t>Р2120</t>
  </si>
  <si>
    <t>Открывашка APOLLO "Ultimo"</t>
  </si>
  <si>
    <t>ULT-05</t>
  </si>
  <si>
    <t>Банка с крышкой APOLLO "Malia" 1,6 л</t>
  </si>
  <si>
    <t>MAL-01</t>
  </si>
  <si>
    <t>Насадка PVA 33 см для швабры APOLLO "Sensato"</t>
  </si>
  <si>
    <t>SEN-01</t>
  </si>
  <si>
    <t>Требование по приходу д/с, руб</t>
  </si>
  <si>
    <t>Себестоимость, руб</t>
  </si>
  <si>
    <t>Корзина для хранения гибкая универсальная.
Подходит для размещения бытовых мелочей, белья, продуктов питания, может использоваться как сумка для переноски.
Изготовлена из пищевого пластика, имеет круглую форму.
Снабжена двумя удобными прочными ручками.
Перфорированные стенки обеспечивают вентиляцию содержимого.</t>
  </si>
  <si>
    <t>Набор предназначен для сухой уборки помещений и подходит для разных видов напольных покрытий (ламинат, паркет, кафель, линолеум). Изделия имеют длинные ручки для комфортного использования. Специальная конструкция совка удерживает собранный мусор внутри. Рукоятка щетки имеет противоскользящую вставку с приятным на ощупь покрытием soft-touch. Щетина выполнена из эластичного пластика, который притягивает частицы пыли и мусора.  Совок снабжен системой очистки щетины и по краю имеет вставку из мягкого пластика для плотного прилегания к поверхности. Щетку можно закрепить внутри совка и подвесить набор в любое удобное место. Размер изделия в сборе: 26*26*99 см. 
РУЧКИ: нетелескопические, крашеная сталь, пластик РР, вставка ТПР, крючок для подвеса, итальянская резьба, 70см, 160гр
ЩЕТКА: 22*15*3см, щетина крашеный ПЭТ 22*9*3см
СОВОК: складной совок-контейнер со вставкой для очищения от мусора, 26*26*14см, вставка ТПР 26см
УПАКОВКА: Хэнг таг</t>
  </si>
  <si>
    <t>Изделие предназначено для влажной уборки помещений и подходит для разных видов напольных покрытий (ламинат, паркет, кафель, линолеум). 
Швабра имеет распылитель для воды (моющего средства) и удобный механизм отжима без контакта с руками. В комплект входит: швабра с распылителем, 2 сменные насадки, скребок для чистки насадки.
Размер швабры в сборе: 130*36,5*11,5 см. Размер насадки: 36,5*11,5 см. 
Объем распылителя 200 мл. Материал изготовления: 
Швабра - пластик ABS, нержавеющая сталь 201, пластик PP; Насадка –микрофибра (100% полиэстер), поролон (пластик EVA), пластик нейлон; 
Распылитель- пластик PP; Скребок- пластик PP, пластик TPR.</t>
  </si>
  <si>
    <t>Набор предназначен для сухой уборки помещений и подходит для разных видов напольных покрытий (ламинат, паркет, кафель, линолеум). Рукоятка сметки имеет противоскользящую вставку с приятным на ощупь покрытием soft-touch. Сметку можно закрепить внутри совка и подвесить набор в любое удобное место. 
ЩЕТКА: 23,5*14,5*1см, полипропилен 65г, подвес, вставка ТПР в ручку, длина ручки 10см, щетина ПЭТ 14*6*1см
СОВОК: 18*25*6см, полипропилен 40г, подвес, длина ручки 10см, рабочая часть 18см . УПАКОВКА: Хэнг таг</t>
  </si>
  <si>
    <t>Щетка предназначена для сухой уборки помещений и подходит для разных видов напольных покрытий (ламинат, паркет, кафель, линолеум). Щетина выполнена из эластичного пластика , который притягивает частицы пыли и мусора. Щетку можно разобрать и хранить отдельно насадку и рукоятку. Размер изделия в сборе: 33*134 см. 
РУЧКА: нетелескопическая, крашеная сталь, пластик РР, крючок для подвеса, итальянская резьба, 120см, 190гр
ЩЕТКА: 24*22*3см, пластик РР, крашеный ворс ПЭТ 33*3*10 см
УПАКОВКА: Хэнг таг</t>
  </si>
  <si>
    <t xml:space="preserve">Изделие предназначено для влажной уборки помещений и подходит для разных видов напольных покрытий (ламинат, паркет, кафель, линолеум). 
Насадка многоразовая, сменная. В комплект входит: швабра, сменная насадка PVA. Размер швабры в сборе: 133*33*8см. Размер насадки: 33x6x3.5 см. </t>
  </si>
  <si>
    <t>Ланч-бокс - удобный и современный контейнер для еды, который понравится всем. Берите обед с собой на работу. В комплекте большой контейнер и вставка с тремя делениями. Можно использовать в микроволновой печи (с открытой крышкой), холодильнике и морозильной камере. Крышка герметично закрывает контейнер благодаря силиконовому уплотнителю и фиксаторам. Контейнер имеет дополнительную вставку с секциями.  Благодаря этому разные продукты внутри контейнера не перемешиваются друг с другом. Контейнер можно использовать как со вставкой, так и без неё. Чистые руки - на вставке есть мини ручка, за которую можно вытащить вставку. 
Температура использования от – 10 °С до 100 °С. 
Размер изделия 17*9,5 см. Размер секций 15,5*7,5 см / 7,75*7,5 см / 7,75*7,5 см. 
Объем 1400 мл.
Материалы изготовления: пищевой пластик PP, силикон.</t>
  </si>
  <si>
    <t>Ролик предназначен для нарезки теста для приготовления вареников, пельменей, пасты, печенья.  Ролик имеет регулируемые колесики и отверстие для подвешивания в любое место на кухне. Материал изготовления: PP пищевой пластик</t>
  </si>
  <si>
    <t>Коврики предназначены для жарки и выпекания продуктов на сковородах и противнях, в духовках, электрических грилях и микроволновых печах. Коврики можно использовать для раскатки теста, сушки и замораживания продуктов. Коврики не требуют смазывания маслом или жиром во время приготовления блюд. Изделия многоразовые и подходят для всех видов сковород (в том числе для индукции). Коврики не впитывают запахи, хорошо моются и выдерживают температуры от -100°С до +250°С. Мойте только вручную с помощью щадящих моющих средств. 
Материал изготовления: лактоткань, антипригарное тефлоновое покрытие. Размеры коврика: 33*40 см. В наборе 2 шт. Срок службы ограничен физическим износом изделия. Срок годности не ограничен.</t>
  </si>
  <si>
    <t>Формы предназначены для придания фигурной формы вареным яйцам. Материал изготовления: пищевой пластик PP. Размер 68*68 мм</t>
  </si>
  <si>
    <t xml:space="preserve">Нож Lampaso выполнен из высококачественной нержавеющей стали и имеет острую заточку. В конструкции изделия предусмотрен хвостовик, который проходит по всей длине рукоятки, делая нож прочным и сбалансированным, а работу с ним легкой и удобной. Комфортная и гладкая рукоятка ножа выполнена из pakkawood – современного износостойкого материала, который устойчив к влаге, не теряет цвет и форму, не впитывает запахи и приятен на ощупь. Pakkawood состоит из ценной породы древесины, заполненной синтетической смолой и спрессованной под высоким давлением. Стильная акриловая вставка плотно прилегает к лезвию ножа. Благодаря этому пища не застревает в полостях изделия, и процесс ухода становится легким и эффективным.
Материалы изготовления: нержавеющая сталь 3Cr13SS, древесина Pakkawood, акрил. Длина лезвия 19 см. </t>
  </si>
  <si>
    <t>Изделие предназначено для сухой и влажной  уборки помещений и подходит для разных видов напольных покрытий (ламинат, паркет, кафель, линолеум). Сменная насадка устанавливается на основание швабры.  Насадка из микрофибры имеет абразивные вставки из нейлона для очистки сильно загрязненных поверхностей. 
НАСАДКА: микрофибра (100% полиэстер)+нейлон, на карманах, 80г, 44*15см, впитываемость 350мл. плотность: 650г/м2
УПАКОВКА: Хэд кард</t>
  </si>
  <si>
    <t>Ложка предназначена для перемешивания продуктов в процессе варки, жарки или тушения, для извлечения продуктов из супов и бульонов, для подачи готовых блюд.  Прорези на ложке позволяют стекать излишкам масла, соуса или жидкостей. Изделие прекрасно подойдет для посуды с антипригарным, тефлоновым или керамическим покрытием.  Рабочая часть ложки выполнена из пищевого пластика и выдерживает температуру до 260˚. Материал  изготовления: нейлон, нержавеющая сталь 410, дерево (акация) Размер изделия 34*6,2 см</t>
  </si>
  <si>
    <t>Сушилка предназначена для размещения посуды и столовых приборов после мытья.  Размер изделия: 36,5*32,5*18 см. Материал изготовления: пластик PP.</t>
  </si>
  <si>
    <t>Изделие предназначено для мытья окон, стекол, зеркал и кафеля в помещениях. Стекломой прекрасно подойдет для мытья автомобильных стекол и зеркал. Изделие компактно, имеет водосгон из TPR- пластика и съемную насадку из микрофибры. В рукоятке изделия есть место для крепления дополнительной ручки (в комплект не входит, приобретается отдельно). Размер изделия: 35*24 см.
РУЧКА: 13см, гнездо под итальянскую резьбу для телескопической ручки
СТЕКЛОМОЙ: 21*35*9см, пластик РР, алюминий, 35 см съемная насадка из микрофибры плотность: 500г/м2 (100% полиэстер), водосгон 30см ТПР
УПАКОВКА: Слив карта</t>
  </si>
  <si>
    <t xml:space="preserve">Изделие предназначено для сухой и влажной уборки помещений и подходит для разных видов напольных покрытий (ламинат, паркет, кафель, линолеум). Сменная насадка устанавливается на основание швабры (швабру необходимо приобретать отдельно). Насадка имеет две моющие поверхности микрофибра + шенилл, для быстрой и качественной уборки.
Размер изделия: 43*12см.
Материал изготовления: микрофибра(100% полиэстер), шенилл (100% полиэстер).  </t>
  </si>
  <si>
    <t>Держатель имеет два крепления для рукояток, два дополнительных крючка и предназначен для хранения хозяйственного инвентаря. Легкий монтаж при помощи элемента с липучкой. 
20*3,5*9см. Материал изготовления: пластик ABS, пластик TPE.</t>
  </si>
  <si>
    <t>Полка предназначена для размещения посуды, кухонной утвари и аксессуаров. На полке удобно разместить банки с чаем, кофе или специями.
Размер изделия:30*30*8,8 см. Материал изготовления: пластик PP, пластик TPR</t>
  </si>
  <si>
    <t>Изделие предназначено для сухой и влажной  уборки помещений и подходит для разных видов напольных покрытий (ламинат, паркет, кафель, линолеум). Поворотный механизм швабры и плоская поверхность основания позволяют эффективно убирать в самых труднодоступных местах. Насадка из микрофибры имеет оптимальный размер для быстрой уборки.  С помощью стальной телескопической ручки можно настроить комфортную для работы высоту изделия.  Ручку можно закрепить на основании швабры и подвесить в любом удобном месте или снять с основания и хранить отдельно.Размер изделия в сборе: 40*22*74/126 см
НАСАДКА: микрофибра (100% полиэстер), на резинке, 70г, 40*22см, впитываемость 250мл. плотность: 500г/м2
ПЛАТФОРМА: увеличенная платформа, с вырезами по бокам, пластик РР, 40*21см, 170г
РУЧКА: телескопическая, крашеная сталь, пластик РР, крючок для подвеса, итальянская резьба, 68/120см, 170гр
УПАКОВКА: Хэд кард
ДОП.: крепление для вщелкивания ручки на платформе облегчает хранение</t>
  </si>
  <si>
    <t xml:space="preserve">Банка предназначена для хранения холодных и горячих продуктов (до 60˚С). Можно использовать в холодильнике и морозильной камере.
Материалы изготовления: пластик PP, пластик TPE
Размер 19,9*9,5*25,5 см. Объем 2,7 л. </t>
  </si>
  <si>
    <t>Изделие предназначено для сухой и влажной  уборки помещений и подходит для разных видов напольных покрытий (ламинат, паркет, кафель, линолеум). Сменная насадка устанавливается на основание швабры.  Насадка имеет оптимальный размер для быстрой уборки.
НАСАДКА: микрофибра плетеная (100% полиэстер), на карманах, 50г, 46*17см, впитываемость 400мл, нетканый материал
УПАКОВКА: Хэд кард</t>
  </si>
  <si>
    <t>Банка предназначена для специй, сухих/сыпучих продуктов, холодных и горячих напитков/продуктов.  
Изделие выдерживает температуру не более 90˚С. Не предназначено для консервирования продуктов. Не предназначено для кипячения воды! 
Материалы изготовления: натрий-кальций-силикатное стекло, пластик PP.
Размер изделия: 10*10*29 см.</t>
  </si>
  <si>
    <t xml:space="preserve">Дуршлаг предназначен для процеживания холодных и горячих напитков (до 90˚С), промывания круп, овощей, зелени и ягод. Миска прекрасно подойдет для сервировки стола. 
Материалы изготовления: пластик PP
Размер изделия в сборе 21,5*22,5*8,5 см. Объем 1,4 л. </t>
  </si>
  <si>
    <t xml:space="preserve">Изделие предназначено для влажной  уборки помещений и подходит для разных видов напольных покрытий (ламинат, паркет, кафель, линолеум). Сменная насадка устанавливается на основание швабры. Швабру (платформу, ручку) необходимо приобретать отдельно. Размер изделия: 12*35 см. Материал изготовления: микрофибра (100% полиэстер). </t>
  </si>
  <si>
    <t xml:space="preserve">Нож Lampaso выполнен из высококачественной нержавеющей стали и имеет острую заточку. В конструкции изделия предусмотрен хвостовик, который проходит по всей длине рукоятки, делая нож прочным и сбалансированным, а работу с ним легкой и удобной. Комфортная и гладкая рукоятка ножа выполнена из pakkawood – современного износостойкого материала, который устойчив к влаге, не теряет цвет и форму, не впитывает запахи и приятен на ощупь. Pakkawood состоит из ценной породы древесины, заполненной синтетической смолой и спрессованной под высоким давлением. Стильная акриловая вставка плотно прилегает к лезвию ножа. Благодаря этому пища не застревает в полостях изделия, и процесс ухода становится легким и эффективным.
Материалы изготовления: нержавеющая сталь 3Cr13SS, древесина Pakkawood, акрил. Длина лезвия 9 см. </t>
  </si>
  <si>
    <t xml:space="preserve">Банка предназначена для хранения и транспортировки сухих/сыпучих продуктов. Изделие выдерживает температуру до 60˚С.
Материалы изготовления: пластик SAN (сополимер стирола и акрилонитрила), пластик ABS, силикон.
Размер 10*10*24,5 см. Объем 1,6 л. </t>
  </si>
  <si>
    <t>Банка предназначена для хранения холодных и горячих продуктов (до 60˚С). Можно использовать в холодильнике и морозильной камере.
Материалы изготовления: пластик PP, пластик TPE
Размер 19,9*9,5*18 см. Объем 1.8 л</t>
  </si>
  <si>
    <t>Представляет собой герметичный контейнер с дополнительной вставкой, можно брать с собой 1 и 2  блюда. Можно использовать в микроволновой печи, холодильнике и морозильной камере. Крышка герметично и равномерно закрывает контейнер благодаря силиконовому уплотнителю и фиксаторам. Специальный клапан для выпуска пара позволяет использовать контейнер в микроволновой печи не снимая крышку. Дополнительная съемная секция предотвращает перемешивание разных блюд внутри контейнера. Контейнер можно использовать как с секцией, так и без нее. Температура использования от – 10 °С до 100 °С. 
Размер изделия 18,7*19,5*6,4 см. Основной объем 1200 мл, объем доп секции 470 мл.
Материалы изготовления: пищевой пластик PP, пищевой пластик PS, силикон.</t>
  </si>
  <si>
    <t>Экран предназначен для предотвращения разбрызгивания различных жидкостей во время их перемешивания миксером, блендером или венчиком. Экран Blend поможет сохранить в чистоте кухонные поверхности и одежду даже при интенсивном взбивании. Изделие имеет отверстие для подвешивания в любое место на кухне. Диаметр экрана 30 см, диаметр отверстия для венчиков 8 см. Материал изготовления: пищевой пластик PP, пищевой пластик TPR.</t>
  </si>
  <si>
    <t>"Bowl" – многофункциональное изделие. Дуршлаг и миска имеют рукоятку с приятным на ощупь покрытием soft-touch и предназначены для промывания овощей, зелени и ягод.  Терка предназначена для измельчения продуктов и имеет пять сменных режущих поверхностей.  В комплекте есть специальный держатель для продуктов и овощечистка. Овощечистка предназначена для аккуратного удаления кожуры с овощей и фруктов.Изделие не предназначено для использования в процессе приготовления блюд. Изделие не предназначено для работы с горячими маслами. Материал  изготовления: нержавеющая сталь 301, нержавеющая сталь 420, нержавеющая сталь 430, пищевой пластик PP, пищевой пластик  ABS, пищевой пластик  TPR.</t>
  </si>
  <si>
    <t xml:space="preserve">Банка предназначена для хранения холодных и горячих продуктов (до 60˚С). Можно использовать в холодильнике и морозильной камере.
Материалы изготовления: пластик PP, пластик TPE
Размер 19.9*9.5*13.3 см. Объем 1.25 л. </t>
  </si>
  <si>
    <t xml:space="preserve">Форма прекрасно подходит для замораживания воды, сока, мороженого, трав в масле, вина и бульона. Форма легко моется, её невозможно разбить, она имеет долгий срок службы, сохраняя свой первоначальный вид. Температура использования изделия от - 20˚ до + 50˚С. 
Материалы изготовления: пластик PP, пластик TPE.
Размер 31*14,5*4 см. </t>
  </si>
  <si>
    <t>Скалка Meany предназначена для раскатывания теста. Скалка имеет гладкий вращающийся валик, покрытый силиконом и пластиковые эргономичные ручки. Силикон - современный и комфортный материал. Благодаря силиконовому покрытию скалки тесто не липнет к ней и легко раскатывается, а сама скалка не скользит по поверхности. Материал изготовления: силикон, пищевой пластик PP, сталь.</t>
  </si>
  <si>
    <t>Дозатор предназначен для аккуратного заполнения тестом форм для выпечки. Легко приготовить изделия одного размера не пролив не капли мимо.  Для управления хватает одной руки. Дозатор поможет сделать порции выпечки одинакового размера и при этом не пролить ни капли мимо противня или формочки. Размеры изделия: 19,5*6*4,5 см. Материалы изготовления: пищевой пластик ABS, пищевой пластик TPE.</t>
  </si>
  <si>
    <t>Лопатка Crepe изготовлена из пищевого пластика и выдерживает температуру до 180˚. Лопатка предназначена для перемешивания и переворачивания продуктов в процессе жарки или тушения, а также подачи готовых блюд. Прорези на лопатке позволяют стекать излишкам масла, соуса или жидкостей.  Изделие прекрасно подойдет для посуды с антипригарным, тефлоновым или керамическим покрытием. Лопатка имеет удобную рукоятку и петлю для подвешивания. Материал изготовления: PA6+GF (стеклонаполненный полиамид)</t>
  </si>
  <si>
    <t>Лоток предназначен для бережного хранения столовых приборов и кухонной утвари. Изделие не требует специальной установки, его легко мыть. 
Размеры: 40*15,8*4,5 см. В лотке 7 слотов для размещения столовых приборов. Материалы изготовления: пластик PP.</t>
  </si>
  <si>
    <t>Открывашка предназначена для быстрого снятия кроненпробок с бутылок. Материалы изготовления: нержавеющая сталь, пищевой пластик PP, пластик TPR.</t>
  </si>
  <si>
    <t>Банка предназначена для специй, сухих/сыпучих продуктов, холодных и горячих напитков/продуктов.  
Изделие выдерживает температуру не более 90˚С. Не предназначено для консервирования продуктов. Не предназначено для кипячения воды! 
Материалы изготовления: натрий-кальций-силикатное стекло, пластик PP.
Размер изделия: 10*10*26,2 см.</t>
  </si>
  <si>
    <t xml:space="preserve">Изделие предназначено для влажной уборки помещений и подходит для разных видов напольных покрытий (ламинат, паркет, кафель, линолеум). Сменная насадка устанавливается на швабру (швабру необходимо приобретать отдельно). Размер изделия в сухом виде: 33x6x3.5 см. 
Материалы изготовления: пластик PVA, пластик PP
</t>
  </si>
  <si>
    <t>УБОРКА</t>
  </si>
  <si>
    <t>Материалы изготовления:пищевой  пластик</t>
  </si>
  <si>
    <t>Цена отгрузки, руб</t>
  </si>
  <si>
    <t>Остаток на складе, шт</t>
  </si>
  <si>
    <t>Фото</t>
  </si>
  <si>
    <t>Характеристики товара (описание)</t>
  </si>
  <si>
    <t>Квант, шт</t>
  </si>
  <si>
    <t>Заказ</t>
  </si>
  <si>
    <t>Штрихкод</t>
  </si>
  <si>
    <t>Материалы изготовления: пластик</t>
  </si>
  <si>
    <t>1 908</t>
  </si>
  <si>
    <t>1 657</t>
  </si>
  <si>
    <t>3 007</t>
  </si>
  <si>
    <t>2 129</t>
  </si>
  <si>
    <t>1 661</t>
  </si>
  <si>
    <t>1 743</t>
  </si>
  <si>
    <t>10 170</t>
  </si>
  <si>
    <t>5 187</t>
  </si>
  <si>
    <t>2 143</t>
  </si>
  <si>
    <t>6 998</t>
  </si>
  <si>
    <t>2 198</t>
  </si>
  <si>
    <t>5 960</t>
  </si>
  <si>
    <t>19 368</t>
  </si>
  <si>
    <t>15 302</t>
  </si>
  <si>
    <t>11 852</t>
  </si>
  <si>
    <t>1 118</t>
  </si>
  <si>
    <t>14 294</t>
  </si>
  <si>
    <t>10 037</t>
  </si>
  <si>
    <t>2 888</t>
  </si>
  <si>
    <t>19 475</t>
  </si>
  <si>
    <t>8 456</t>
  </si>
  <si>
    <t>19 964</t>
  </si>
  <si>
    <t>24 473</t>
  </si>
  <si>
    <t>23 624</t>
  </si>
  <si>
    <t>6 025</t>
  </si>
  <si>
    <t>1 747</t>
  </si>
  <si>
    <t>10 142</t>
  </si>
  <si>
    <t>5 660</t>
  </si>
  <si>
    <t>3 220</t>
  </si>
  <si>
    <t>1 493</t>
  </si>
  <si>
    <t>2 442</t>
  </si>
  <si>
    <t>2 969</t>
  </si>
  <si>
    <t>2 874</t>
  </si>
  <si>
    <t>6 343</t>
  </si>
  <si>
    <t>17 908</t>
  </si>
  <si>
    <t>2 451</t>
  </si>
  <si>
    <t>Цена, руб</t>
  </si>
  <si>
    <t>ХРАНЕНИЕ</t>
  </si>
  <si>
    <t>Скидка%</t>
  </si>
  <si>
    <t>Кухонная утварь в ассортименте</t>
  </si>
  <si>
    <r>
      <t xml:space="preserve">Ложка перфорированная APOLLO "Acacia" </t>
    </r>
    <r>
      <rPr>
        <sz val="14"/>
        <color rgb="FFFF0000"/>
        <rFont val="Cambria"/>
        <family val="1"/>
        <charset val="204"/>
        <scheme val="major"/>
      </rPr>
      <t>БРАК ЛОПАТКА БЕЗ ПЕРФОРАЦИИ</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</si>
</sst>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р_._-;\-* #,##0.00_р_._-;_-* &quot;-&quot;??_р_._-;_-@_-"/>
    <numFmt numFmtId="164" formatCode="000000"/>
    <numFmt numFmtId="165" formatCode="#,##0.0000"/>
    <numFmt numFmtId="166" formatCode="#,##0.000"/>
    <numFmt numFmtId="167" formatCode="#,##0.00&quot;р.&quot;"/>
  </numFmts>
  <fonts count="31">
    <font>
      <sz val="11"/>
      <color theme="1"/>
      <name val="Calibri"/>
      <family val="2"/>
      <charset val="204"/>
      <scheme val="minor"/>
    </font>
    <font>
      <sz val="11"/>
      <color theme="1"/>
      <name val="Calibri"/>
      <family val="2"/>
      <charset val="204"/>
      <scheme val="minor"/>
    </font>
    <font>
      <b/>
      <sz val="12"/>
      <color rgb="FF000000"/>
      <name val="Cambria"/>
      <family val="1"/>
      <charset val="204"/>
    </font>
    <font>
      <b/>
      <sz val="12"/>
      <name val="Cambria"/>
      <family val="1"/>
      <charset val="204"/>
    </font>
    <font>
      <sz val="10"/>
      <name val="Arial Cyr"/>
      <charset val="204"/>
    </font>
    <font>
      <sz val="12"/>
      <color theme="1"/>
      <name val="Cambria"/>
      <family val="1"/>
      <charset val="204"/>
    </font>
    <font>
      <sz val="12"/>
      <color rgb="FF000000"/>
      <name val="Cambria"/>
      <family val="1"/>
      <charset val="204"/>
    </font>
    <font>
      <sz val="12"/>
      <name val="Cambria"/>
      <family val="1"/>
      <charset val="204"/>
    </font>
    <font>
      <sz val="8"/>
      <name val="Arial"/>
      <family val="2"/>
      <charset val="204"/>
    </font>
    <font>
      <sz val="10"/>
      <name val="Arial CE"/>
    </font>
    <font>
      <sz val="10"/>
      <name val="Arial Cyr"/>
      <family val="2"/>
      <charset val="204"/>
    </font>
    <font>
      <b/>
      <sz val="13"/>
      <color rgb="FFFF0000"/>
      <name val="Calibri"/>
      <family val="2"/>
      <charset val="204"/>
      <scheme val="minor"/>
    </font>
    <font>
      <b/>
      <sz val="12"/>
      <color rgb="FFFF0000"/>
      <name val="Cambria"/>
      <family val="1"/>
      <charset val="204"/>
    </font>
    <font>
      <sz val="10"/>
      <name val="Cambria"/>
      <family val="1"/>
      <charset val="204"/>
    </font>
    <font>
      <sz val="12"/>
      <color rgb="FFFF0000"/>
      <name val="Cambria"/>
      <family val="1"/>
      <charset val="204"/>
    </font>
    <font>
      <sz val="14"/>
      <name val="Cambria"/>
      <family val="1"/>
      <charset val="204"/>
    </font>
    <font>
      <sz val="10"/>
      <color theme="1"/>
      <name val="Cambria"/>
      <family val="1"/>
      <charset val="204"/>
      <scheme val="major"/>
    </font>
    <font>
      <b/>
      <sz val="16"/>
      <color rgb="FFFF0000"/>
      <name val="Calibri"/>
      <family val="2"/>
      <charset val="204"/>
      <scheme val="minor"/>
    </font>
    <font>
      <sz val="16"/>
      <color theme="1"/>
      <name val="Calibri"/>
      <family val="2"/>
      <charset val="204"/>
      <scheme val="minor"/>
    </font>
    <font>
      <sz val="11"/>
      <color rgb="FF000000"/>
      <name val="Calibri"/>
      <family val="2"/>
      <charset val="204"/>
      <scheme val="minor"/>
    </font>
    <font>
      <b/>
      <sz val="13"/>
      <color rgb="FF000000"/>
      <name val="Calibri"/>
      <family val="2"/>
      <charset val="204"/>
      <scheme val="minor"/>
    </font>
    <font>
      <b/>
      <sz val="14"/>
      <color theme="1"/>
      <name val="Cambria"/>
      <family val="1"/>
      <charset val="204"/>
      <scheme val="major"/>
    </font>
    <font>
      <sz val="14"/>
      <color rgb="FF000000"/>
      <name val="Cambria"/>
      <family val="1"/>
      <charset val="204"/>
      <scheme val="major"/>
    </font>
    <font>
      <b/>
      <sz val="14"/>
      <color rgb="FF000000"/>
      <name val="Cambria"/>
      <family val="1"/>
      <charset val="204"/>
      <scheme val="major"/>
    </font>
    <font>
      <b/>
      <sz val="14"/>
      <name val="Cambria"/>
      <family val="1"/>
      <charset val="204"/>
      <scheme val="major"/>
    </font>
    <font>
      <sz val="14"/>
      <color theme="1"/>
      <name val="Cambria"/>
      <family val="1"/>
      <charset val="204"/>
      <scheme val="major"/>
    </font>
    <font>
      <sz val="14"/>
      <name val="Cambria"/>
      <family val="1"/>
      <charset val="204"/>
      <scheme val="major"/>
    </font>
    <font>
      <b/>
      <sz val="12"/>
      <color theme="1"/>
      <name val="Cambria"/>
      <family val="1"/>
      <charset val="204"/>
    </font>
    <font>
      <b/>
      <sz val="16"/>
      <color rgb="FF000000"/>
      <name val="Calibri"/>
      <family val="2"/>
      <charset val="204"/>
      <scheme val="minor"/>
    </font>
    <font>
      <sz val="16"/>
      <color rgb="FF000000"/>
      <name val="Calibri"/>
      <family val="2"/>
      <charset val="204"/>
      <scheme val="minor"/>
    </font>
    <font>
      <sz val="14"/>
      <color rgb="FFFF0000"/>
      <name val="Cambria"/>
      <family val="1"/>
      <charset val="204"/>
      <scheme val="major"/>
    </font>
  </fonts>
  <fills count="11">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FF00"/>
        <bgColor indexed="64"/>
      </patternFill>
    </fill>
  </fills>
  <borders count="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15">
    <xf numFmtId="0" fontId="0" fillId="0" borderId="0"/>
    <xf numFmtId="0" fontId="4" fillId="0" borderId="0"/>
    <xf numFmtId="0" fontId="8" fillId="0" borderId="0">
      <alignment horizontal="left"/>
    </xf>
    <xf numFmtId="0" fontId="4" fillId="0" borderId="0"/>
    <xf numFmtId="0" fontId="9" fillId="0" borderId="0"/>
    <xf numFmtId="0" fontId="1"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9" fontId="1" fillId="0" borderId="0" applyFont="0" applyFill="0" applyBorder="0" applyAlignment="0" applyProtection="0"/>
    <xf numFmtId="43" fontId="1" fillId="0" borderId="0" applyFont="0" applyFill="0" applyBorder="0" applyAlignment="0" applyProtection="0"/>
  </cellStyleXfs>
  <cellXfs count="115">
    <xf numFmtId="0" fontId="0" fillId="0" borderId="0" xfId="0"/>
    <xf numFmtId="0" fontId="5" fillId="0" borderId="0" xfId="0" applyFont="1" applyFill="1" applyBorder="1" applyAlignment="1">
      <alignment horizontal="center" vertical="center" wrapText="1"/>
    </xf>
    <xf numFmtId="0" fontId="5" fillId="0" borderId="0" xfId="0" applyFont="1" applyFill="1" applyAlignment="1">
      <alignment horizontal="center" vertical="center" wrapText="1"/>
    </xf>
    <xf numFmtId="4" fontId="7" fillId="0" borderId="2" xfId="0" applyNumberFormat="1" applyFont="1" applyFill="1" applyBorder="1" applyAlignment="1">
      <alignment horizontal="center" vertical="center" wrapText="1"/>
    </xf>
    <xf numFmtId="166" fontId="7" fillId="0" borderId="2" xfId="0" applyNumberFormat="1" applyFont="1" applyFill="1" applyBorder="1" applyAlignment="1">
      <alignment horizontal="center" vertical="center" wrapText="1"/>
    </xf>
    <xf numFmtId="0" fontId="5" fillId="0" borderId="0" xfId="0" applyFont="1" applyFill="1" applyBorder="1" applyAlignment="1">
      <alignment horizontal="center" wrapText="1"/>
    </xf>
    <xf numFmtId="0" fontId="5" fillId="0" borderId="0" xfId="0" applyFont="1" applyFill="1" applyAlignment="1">
      <alignment horizontal="center" wrapText="1"/>
    </xf>
    <xf numFmtId="0" fontId="6" fillId="0" borderId="0" xfId="0" applyFont="1" applyFill="1" applyAlignment="1">
      <alignment horizontal="center" vertical="center" wrapText="1"/>
    </xf>
    <xf numFmtId="165" fontId="7" fillId="0" borderId="0" xfId="0" applyNumberFormat="1" applyFont="1" applyFill="1" applyAlignment="1">
      <alignment horizontal="center" vertical="center" wrapText="1"/>
    </xf>
    <xf numFmtId="4" fontId="7" fillId="0" borderId="0" xfId="0" applyNumberFormat="1" applyFont="1" applyFill="1" applyAlignment="1">
      <alignment horizontal="center" vertical="center" wrapText="1"/>
    </xf>
    <xf numFmtId="0" fontId="7" fillId="0" borderId="0" xfId="0" applyFont="1" applyFill="1" applyAlignment="1">
      <alignment horizontal="center" vertical="center" wrapText="1"/>
    </xf>
    <xf numFmtId="3" fontId="7" fillId="0" borderId="0" xfId="0" applyNumberFormat="1" applyFont="1" applyFill="1" applyAlignment="1">
      <alignment horizontal="center" vertical="center" wrapText="1"/>
    </xf>
    <xf numFmtId="165" fontId="7" fillId="0" borderId="0" xfId="0" applyNumberFormat="1" applyFont="1" applyFill="1" applyBorder="1" applyAlignment="1">
      <alignment horizontal="center" vertical="center" wrapText="1"/>
    </xf>
    <xf numFmtId="4" fontId="7" fillId="0" borderId="0" xfId="0" applyNumberFormat="1" applyFont="1" applyFill="1" applyBorder="1" applyAlignment="1">
      <alignment horizontal="center" vertical="center" wrapText="1"/>
    </xf>
    <xf numFmtId="166" fontId="7" fillId="0" borderId="0" xfId="0" applyNumberFormat="1" applyFont="1" applyFill="1" applyBorder="1" applyAlignment="1">
      <alignment horizontal="center" vertical="center" wrapText="1"/>
    </xf>
    <xf numFmtId="3" fontId="7" fillId="0" borderId="0" xfId="0" applyNumberFormat="1" applyFont="1" applyFill="1" applyBorder="1" applyAlignment="1">
      <alignment horizontal="center" vertical="center" wrapText="1"/>
    </xf>
    <xf numFmtId="0" fontId="11" fillId="2" borderId="0" xfId="0" applyFont="1" applyFill="1" applyBorder="1" applyAlignment="1">
      <alignment horizontal="left" vertical="center"/>
    </xf>
    <xf numFmtId="0" fontId="13" fillId="0" borderId="2" xfId="0" applyFont="1" applyBorder="1" applyAlignment="1"/>
    <xf numFmtId="14" fontId="11" fillId="2" borderId="0" xfId="0" applyNumberFormat="1" applyFont="1" applyFill="1" applyBorder="1" applyAlignment="1">
      <alignment horizontal="left" vertical="center"/>
    </xf>
    <xf numFmtId="14" fontId="14" fillId="0" borderId="0" xfId="0" applyNumberFormat="1" applyFont="1" applyFill="1" applyBorder="1" applyAlignment="1">
      <alignment horizontal="center" vertical="center" wrapText="1"/>
    </xf>
    <xf numFmtId="10" fontId="12" fillId="3" borderId="1" xfId="13" applyNumberFormat="1" applyFont="1" applyFill="1" applyBorder="1" applyAlignment="1">
      <alignment horizontal="center" vertical="center" wrapText="1"/>
    </xf>
    <xf numFmtId="167" fontId="12" fillId="3" borderId="1" xfId="13" applyNumberFormat="1"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4" fontId="3" fillId="4" borderId="1" xfId="0" applyNumberFormat="1" applyFont="1" applyFill="1" applyBorder="1" applyAlignment="1">
      <alignment horizontal="center" vertical="center" wrapText="1"/>
    </xf>
    <xf numFmtId="43" fontId="7" fillId="0" borderId="0" xfId="14" applyFont="1" applyFill="1" applyBorder="1" applyAlignment="1">
      <alignment horizontal="center" vertical="center" wrapText="1"/>
    </xf>
    <xf numFmtId="43" fontId="7" fillId="0" borderId="2" xfId="14" applyFont="1" applyFill="1" applyBorder="1" applyAlignment="1">
      <alignment horizontal="center" vertical="center" wrapText="1"/>
    </xf>
    <xf numFmtId="43" fontId="7" fillId="0" borderId="0" xfId="14" applyFont="1" applyFill="1" applyAlignment="1">
      <alignment horizontal="center" vertical="center" wrapText="1"/>
    </xf>
    <xf numFmtId="3" fontId="7" fillId="0" borderId="2" xfId="0" applyNumberFormat="1" applyFont="1" applyFill="1" applyBorder="1" applyAlignment="1">
      <alignment horizontal="center" vertical="center" wrapText="1"/>
    </xf>
    <xf numFmtId="4" fontId="3" fillId="5" borderId="1" xfId="0" applyNumberFormat="1" applyFont="1" applyFill="1" applyBorder="1" applyAlignment="1">
      <alignment horizontal="center" vertical="center" wrapText="1"/>
    </xf>
    <xf numFmtId="4" fontId="7" fillId="5" borderId="2" xfId="0" applyNumberFormat="1" applyFont="1" applyFill="1" applyBorder="1" applyAlignment="1">
      <alignment horizontal="center" vertical="center" wrapText="1"/>
    </xf>
    <xf numFmtId="4" fontId="3" fillId="6" borderId="1" xfId="0" applyNumberFormat="1" applyFont="1" applyFill="1" applyBorder="1" applyAlignment="1">
      <alignment horizontal="center" vertical="center" wrapText="1"/>
    </xf>
    <xf numFmtId="4" fontId="7" fillId="6" borderId="2" xfId="0" applyNumberFormat="1" applyFont="1" applyFill="1" applyBorder="1" applyAlignment="1">
      <alignment horizontal="center" vertical="center" wrapText="1"/>
    </xf>
    <xf numFmtId="165" fontId="3" fillId="5" borderId="1" xfId="1" applyNumberFormat="1" applyFont="1" applyFill="1" applyBorder="1" applyAlignment="1">
      <alignment horizontal="center" vertical="center" wrapText="1"/>
    </xf>
    <xf numFmtId="164" fontId="3" fillId="7" borderId="1" xfId="1" applyNumberFormat="1" applyFont="1" applyFill="1" applyBorder="1" applyAlignment="1">
      <alignment horizontal="center" vertical="center" wrapText="1"/>
    </xf>
    <xf numFmtId="10" fontId="3" fillId="6" borderId="1" xfId="0" applyNumberFormat="1" applyFont="1" applyFill="1" applyBorder="1" applyAlignment="1">
      <alignment horizontal="center" vertical="center" wrapText="1"/>
    </xf>
    <xf numFmtId="0" fontId="3" fillId="5" borderId="1" xfId="0" applyNumberFormat="1" applyFont="1" applyFill="1" applyBorder="1" applyAlignment="1">
      <alignment horizontal="center" vertical="center" wrapText="1"/>
    </xf>
    <xf numFmtId="4" fontId="3" fillId="5" borderId="1" xfId="1" applyNumberFormat="1" applyFont="1" applyFill="1" applyBorder="1" applyAlignment="1">
      <alignment horizontal="center" vertical="center" wrapText="1"/>
    </xf>
    <xf numFmtId="164" fontId="3" fillId="5" borderId="1" xfId="1"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43" fontId="3" fillId="5" borderId="1" xfId="14" applyFont="1" applyFill="1" applyBorder="1" applyAlignment="1">
      <alignment horizontal="center" vertical="center" wrapText="1"/>
    </xf>
    <xf numFmtId="10" fontId="7" fillId="6" borderId="2" xfId="0" applyNumberFormat="1" applyFont="1" applyFill="1" applyBorder="1" applyAlignment="1">
      <alignment horizontal="center" vertical="center" wrapText="1"/>
    </xf>
    <xf numFmtId="0" fontId="5" fillId="7"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165" fontId="3" fillId="6" borderId="1" xfId="1" applyNumberFormat="1" applyFont="1" applyFill="1" applyBorder="1" applyAlignment="1">
      <alignment horizontal="center" vertical="center" wrapText="1"/>
    </xf>
    <xf numFmtId="166" fontId="7" fillId="6" borderId="2" xfId="0" applyNumberFormat="1" applyFont="1" applyFill="1" applyBorder="1" applyAlignment="1">
      <alignment horizontal="center" vertical="center" wrapText="1"/>
    </xf>
    <xf numFmtId="164" fontId="3" fillId="6" borderId="1" xfId="1" applyNumberFormat="1" applyFont="1" applyFill="1" applyBorder="1" applyAlignment="1">
      <alignment horizontal="center" vertical="center" wrapText="1"/>
    </xf>
    <xf numFmtId="10" fontId="3" fillId="6"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10" fontId="3" fillId="8" borderId="1" xfId="0" applyNumberFormat="1" applyFont="1" applyFill="1" applyBorder="1" applyAlignment="1">
      <alignment horizontal="center" vertical="center" wrapText="1"/>
    </xf>
    <xf numFmtId="4" fontId="7" fillId="8" borderId="2" xfId="0" applyNumberFormat="1" applyFont="1" applyFill="1" applyBorder="1" applyAlignment="1">
      <alignment horizontal="center" vertical="center" wrapText="1"/>
    </xf>
    <xf numFmtId="10" fontId="7" fillId="8" borderId="2" xfId="0" applyNumberFormat="1" applyFont="1" applyFill="1" applyBorder="1" applyAlignment="1">
      <alignment horizontal="center" vertical="center" wrapText="1"/>
    </xf>
    <xf numFmtId="10" fontId="15" fillId="0" borderId="2" xfId="0" applyNumberFormat="1" applyFont="1" applyBorder="1" applyAlignment="1"/>
    <xf numFmtId="4" fontId="3" fillId="0" borderId="2" xfId="0" applyNumberFormat="1" applyFont="1" applyFill="1" applyBorder="1" applyAlignment="1">
      <alignment horizontal="center" vertical="center" wrapText="1"/>
    </xf>
    <xf numFmtId="0" fontId="17" fillId="2" borderId="0" xfId="0" applyFont="1" applyFill="1" applyBorder="1" applyAlignment="1">
      <alignment horizontal="left" vertical="center" wrapText="1"/>
    </xf>
    <xf numFmtId="0" fontId="18" fillId="0" borderId="0" xfId="0" applyFont="1" applyAlignment="1">
      <alignment wrapText="1"/>
    </xf>
    <xf numFmtId="0" fontId="16" fillId="0" borderId="0" xfId="0" applyFont="1" applyFill="1" applyBorder="1" applyAlignment="1">
      <alignment horizontal="center" vertical="center" wrapText="1"/>
    </xf>
    <xf numFmtId="0" fontId="16" fillId="0" borderId="0" xfId="0" applyFont="1" applyAlignment="1">
      <alignment vertical="center"/>
    </xf>
    <xf numFmtId="0" fontId="6" fillId="0" borderId="0" xfId="0" applyFont="1" applyFill="1" applyBorder="1" applyAlignment="1">
      <alignment horizontal="center" wrapText="1"/>
    </xf>
    <xf numFmtId="0" fontId="19" fillId="0" borderId="0" xfId="0" applyFont="1"/>
    <xf numFmtId="14" fontId="20" fillId="2" borderId="0" xfId="0" applyNumberFormat="1" applyFont="1" applyFill="1" applyBorder="1" applyAlignment="1">
      <alignment horizontal="left" vertical="center"/>
    </xf>
    <xf numFmtId="0" fontId="21" fillId="9" borderId="2" xfId="0" applyFont="1" applyFill="1" applyBorder="1" applyAlignment="1">
      <alignment horizontal="center" vertical="center"/>
    </xf>
    <xf numFmtId="0" fontId="22" fillId="0" borderId="2" xfId="0" applyFont="1" applyBorder="1" applyAlignment="1">
      <alignment horizontal="center" vertical="center"/>
    </xf>
    <xf numFmtId="0" fontId="22" fillId="0" borderId="2" xfId="0" applyFont="1" applyBorder="1" applyAlignment="1" applyProtection="1">
      <alignment horizontal="center" vertical="center"/>
      <protection hidden="1"/>
    </xf>
    <xf numFmtId="0" fontId="26" fillId="0" borderId="2" xfId="0" applyFont="1" applyBorder="1" applyAlignment="1" applyProtection="1">
      <alignment horizontal="center" vertical="center" wrapText="1"/>
      <protection hidden="1"/>
    </xf>
    <xf numFmtId="0" fontId="26" fillId="0" borderId="2" xfId="0" applyNumberFormat="1" applyFont="1" applyBorder="1" applyAlignment="1">
      <alignment horizontal="center" vertical="center" wrapText="1"/>
    </xf>
    <xf numFmtId="0" fontId="25" fillId="0" borderId="2" xfId="0" applyFont="1" applyBorder="1" applyAlignment="1">
      <alignment horizontal="center" vertical="center"/>
    </xf>
    <xf numFmtId="0" fontId="22" fillId="9" borderId="2" xfId="0" applyFont="1" applyFill="1" applyBorder="1" applyAlignment="1">
      <alignment horizontal="center" vertical="center"/>
    </xf>
    <xf numFmtId="0" fontId="25" fillId="9" borderId="2" xfId="0" applyFont="1" applyFill="1" applyBorder="1" applyAlignment="1">
      <alignment horizontal="center" vertical="center" wrapText="1"/>
    </xf>
    <xf numFmtId="0" fontId="25" fillId="9" borderId="2" xfId="0" applyFont="1" applyFill="1" applyBorder="1" applyAlignment="1">
      <alignment horizontal="center" vertical="center"/>
    </xf>
    <xf numFmtId="1" fontId="6" fillId="0" borderId="0" xfId="0" applyNumberFormat="1" applyFont="1" applyFill="1" applyBorder="1" applyAlignment="1">
      <alignment horizontal="center" wrapText="1"/>
    </xf>
    <xf numFmtId="1" fontId="22" fillId="0" borderId="2" xfId="0" applyNumberFormat="1" applyFont="1" applyBorder="1" applyAlignment="1">
      <alignment horizontal="center" vertical="center"/>
    </xf>
    <xf numFmtId="1" fontId="19" fillId="0" borderId="0" xfId="0" applyNumberFormat="1" applyFont="1"/>
    <xf numFmtId="0" fontId="27" fillId="0" borderId="0" xfId="0" applyFont="1" applyFill="1" applyAlignment="1">
      <alignment horizontal="center" vertical="center" wrapText="1"/>
    </xf>
    <xf numFmtId="1" fontId="23" fillId="8" borderId="2" xfId="0" applyNumberFormat="1" applyFont="1" applyFill="1" applyBorder="1" applyAlignment="1">
      <alignment horizontal="center" vertical="center" wrapText="1"/>
    </xf>
    <xf numFmtId="0" fontId="23" fillId="8" borderId="2" xfId="0" applyFont="1" applyFill="1" applyBorder="1" applyAlignment="1">
      <alignment horizontal="center" vertical="center" wrapText="1"/>
    </xf>
    <xf numFmtId="0" fontId="24" fillId="8" borderId="2" xfId="0" applyFont="1" applyFill="1" applyBorder="1" applyAlignment="1">
      <alignment horizontal="center" vertical="center" wrapText="1"/>
    </xf>
    <xf numFmtId="0" fontId="21" fillId="8" borderId="2" xfId="0" applyFont="1" applyFill="1" applyBorder="1" applyAlignment="1">
      <alignment horizontal="center" vertical="center" wrapText="1"/>
    </xf>
    <xf numFmtId="0" fontId="24" fillId="8" borderId="2" xfId="0" applyNumberFormat="1" applyFont="1" applyFill="1" applyBorder="1" applyAlignment="1">
      <alignment horizontal="center" vertical="center" wrapText="1"/>
    </xf>
    <xf numFmtId="0" fontId="23" fillId="8" borderId="2" xfId="0" applyNumberFormat="1" applyFont="1" applyFill="1" applyBorder="1" applyAlignment="1">
      <alignment horizontal="center" vertical="center" wrapText="1"/>
    </xf>
    <xf numFmtId="1" fontId="28" fillId="2" borderId="0" xfId="0" applyNumberFormat="1" applyFont="1" applyFill="1" applyBorder="1" applyAlignment="1">
      <alignment horizontal="left" vertical="center" wrapText="1"/>
    </xf>
    <xf numFmtId="1" fontId="22" fillId="0" borderId="2" xfId="0" applyNumberFormat="1" applyFont="1" applyBorder="1" applyAlignment="1" applyProtection="1">
      <alignment horizontal="center" vertical="center" wrapText="1"/>
      <protection hidden="1"/>
    </xf>
    <xf numFmtId="1" fontId="22" fillId="9" borderId="2" xfId="0" applyNumberFormat="1" applyFont="1" applyFill="1" applyBorder="1" applyAlignment="1">
      <alignment horizontal="center" vertical="center" wrapText="1"/>
    </xf>
    <xf numFmtId="1" fontId="29" fillId="0" borderId="0" xfId="0" applyNumberFormat="1" applyFont="1" applyAlignment="1">
      <alignment wrapText="1"/>
    </xf>
    <xf numFmtId="2" fontId="28" fillId="2" borderId="0" xfId="0" applyNumberFormat="1" applyFont="1" applyFill="1" applyBorder="1" applyAlignment="1">
      <alignment horizontal="left" vertical="center" wrapText="1"/>
    </xf>
    <xf numFmtId="2" fontId="23" fillId="8" borderId="2" xfId="0" applyNumberFormat="1" applyFont="1" applyFill="1" applyBorder="1" applyAlignment="1">
      <alignment horizontal="center" vertical="center" wrapText="1"/>
    </xf>
    <xf numFmtId="2" fontId="22" fillId="0" borderId="2" xfId="0" applyNumberFormat="1" applyFont="1" applyBorder="1" applyAlignment="1" applyProtection="1">
      <alignment horizontal="center" vertical="center" wrapText="1"/>
      <protection hidden="1"/>
    </xf>
    <xf numFmtId="2" fontId="22" fillId="9" borderId="2" xfId="0" applyNumberFormat="1" applyFont="1" applyFill="1" applyBorder="1" applyAlignment="1">
      <alignment horizontal="center" vertical="center" wrapText="1"/>
    </xf>
    <xf numFmtId="2" fontId="29" fillId="0" borderId="0" xfId="0" applyNumberFormat="1" applyFont="1" applyAlignment="1">
      <alignment wrapText="1"/>
    </xf>
    <xf numFmtId="9" fontId="17" fillId="2" borderId="0" xfId="0" applyNumberFormat="1" applyFont="1" applyFill="1" applyBorder="1" applyAlignment="1">
      <alignment horizontal="left" vertical="center" wrapText="1"/>
    </xf>
    <xf numFmtId="9" fontId="24" fillId="8" borderId="2" xfId="0" applyNumberFormat="1" applyFont="1" applyFill="1" applyBorder="1" applyAlignment="1">
      <alignment horizontal="center" vertical="center" wrapText="1"/>
    </xf>
    <xf numFmtId="9" fontId="26" fillId="0" borderId="2" xfId="0" applyNumberFormat="1" applyFont="1" applyBorder="1" applyAlignment="1" applyProtection="1">
      <alignment horizontal="center" vertical="center" wrapText="1"/>
      <protection hidden="1"/>
    </xf>
    <xf numFmtId="9" fontId="18" fillId="0" borderId="0" xfId="0" applyNumberFormat="1" applyFont="1" applyAlignment="1">
      <alignment wrapText="1"/>
    </xf>
    <xf numFmtId="1" fontId="22" fillId="9" borderId="2" xfId="0" applyNumberFormat="1" applyFont="1" applyFill="1" applyBorder="1" applyAlignment="1">
      <alignment horizontal="center" vertical="center"/>
    </xf>
    <xf numFmtId="9" fontId="26" fillId="9" borderId="2" xfId="0" applyNumberFormat="1" applyFont="1" applyFill="1" applyBorder="1" applyAlignment="1" applyProtection="1">
      <alignment horizontal="center" vertical="center" wrapText="1"/>
      <protection hidden="1"/>
    </xf>
    <xf numFmtId="1" fontId="23" fillId="9" borderId="2" xfId="0" applyNumberFormat="1" applyFont="1" applyFill="1" applyBorder="1" applyAlignment="1">
      <alignment horizontal="center" vertical="center" wrapText="1"/>
    </xf>
    <xf numFmtId="0" fontId="23" fillId="9" borderId="2" xfId="0" applyFont="1" applyFill="1" applyBorder="1" applyAlignment="1">
      <alignment horizontal="center" vertical="center" wrapText="1"/>
    </xf>
    <xf numFmtId="0" fontId="24" fillId="9" borderId="2" xfId="0" applyFont="1" applyFill="1" applyBorder="1" applyAlignment="1">
      <alignment horizontal="center" vertical="center" wrapText="1"/>
    </xf>
    <xf numFmtId="2" fontId="23" fillId="9" borderId="2" xfId="0" applyNumberFormat="1" applyFont="1" applyFill="1" applyBorder="1" applyAlignment="1">
      <alignment horizontal="center" vertical="center" wrapText="1"/>
    </xf>
    <xf numFmtId="9" fontId="24" fillId="9" borderId="2" xfId="0" applyNumberFormat="1" applyFont="1" applyFill="1" applyBorder="1" applyAlignment="1">
      <alignment horizontal="center" vertical="center" wrapText="1"/>
    </xf>
    <xf numFmtId="0" fontId="21" fillId="9" borderId="2" xfId="0" applyFont="1" applyFill="1" applyBorder="1" applyAlignment="1">
      <alignment horizontal="center" vertical="center" wrapText="1"/>
    </xf>
    <xf numFmtId="0" fontId="24" fillId="9" borderId="2" xfId="0" applyNumberFormat="1" applyFont="1" applyFill="1" applyBorder="1" applyAlignment="1">
      <alignment horizontal="center" vertical="center" wrapText="1"/>
    </xf>
    <xf numFmtId="0" fontId="23" fillId="9" borderId="2" xfId="0" applyNumberFormat="1" applyFont="1" applyFill="1" applyBorder="1" applyAlignment="1">
      <alignment horizontal="center" vertical="center" wrapText="1"/>
    </xf>
    <xf numFmtId="0" fontId="22" fillId="9" borderId="2" xfId="0" applyFont="1" applyFill="1" applyBorder="1" applyAlignment="1" applyProtection="1">
      <alignment horizontal="center" vertical="center"/>
      <protection hidden="1"/>
    </xf>
    <xf numFmtId="0" fontId="26" fillId="9" borderId="2" xfId="0" applyFont="1" applyFill="1" applyBorder="1" applyAlignment="1" applyProtection="1">
      <alignment horizontal="center" vertical="center" wrapText="1"/>
      <protection hidden="1"/>
    </xf>
    <xf numFmtId="2" fontId="22" fillId="9" borderId="2" xfId="0" applyNumberFormat="1" applyFont="1" applyFill="1" applyBorder="1" applyAlignment="1" applyProtection="1">
      <alignment horizontal="center" vertical="center" wrapText="1"/>
      <protection hidden="1"/>
    </xf>
    <xf numFmtId="1" fontId="22" fillId="9" borderId="2" xfId="0" applyNumberFormat="1" applyFont="1" applyFill="1" applyBorder="1" applyAlignment="1" applyProtection="1">
      <alignment horizontal="center" vertical="center" wrapText="1"/>
      <protection hidden="1"/>
    </xf>
    <xf numFmtId="0" fontId="26" fillId="9" borderId="2" xfId="0" applyNumberFormat="1" applyFont="1" applyFill="1" applyBorder="1" applyAlignment="1">
      <alignment horizontal="center" vertical="center" wrapText="1"/>
    </xf>
    <xf numFmtId="0" fontId="22" fillId="10" borderId="2" xfId="0" applyFont="1" applyFill="1" applyBorder="1" applyAlignment="1" applyProtection="1">
      <alignment horizontal="center" vertical="center"/>
      <protection hidden="1"/>
    </xf>
    <xf numFmtId="2" fontId="17" fillId="10" borderId="0" xfId="0" applyNumberFormat="1" applyFont="1" applyFill="1" applyBorder="1" applyAlignment="1">
      <alignment horizontal="left" vertical="center" wrapText="1"/>
    </xf>
    <xf numFmtId="2" fontId="24" fillId="10" borderId="2" xfId="0" applyNumberFormat="1" applyFont="1" applyFill="1" applyBorder="1" applyAlignment="1">
      <alignment horizontal="center" vertical="center" wrapText="1"/>
    </xf>
    <xf numFmtId="2" fontId="26" fillId="10" borderId="2" xfId="0" applyNumberFormat="1" applyFont="1" applyFill="1" applyBorder="1" applyAlignment="1" applyProtection="1">
      <alignment horizontal="center" vertical="center" wrapText="1"/>
      <protection hidden="1"/>
    </xf>
    <xf numFmtId="2" fontId="25" fillId="10" borderId="2" xfId="0" applyNumberFormat="1" applyFont="1" applyFill="1" applyBorder="1" applyAlignment="1">
      <alignment horizontal="center" vertical="center" wrapText="1"/>
    </xf>
    <xf numFmtId="2" fontId="18" fillId="10" borderId="0" xfId="0" applyNumberFormat="1" applyFont="1" applyFill="1" applyAlignment="1">
      <alignment wrapText="1"/>
    </xf>
  </cellXfs>
  <cellStyles count="15">
    <cellStyle name="0,0_x000d__x000a_NA_x000d__x000a_" xfId="3"/>
    <cellStyle name="Styl 1" xfId="4"/>
    <cellStyle name="Обычный" xfId="0" builtinId="0"/>
    <cellStyle name="Обычный 10 2" xfId="5"/>
    <cellStyle name="Обычный 11 2" xfId="1"/>
    <cellStyle name="Обычный 2" xfId="6"/>
    <cellStyle name="Обычный 2 2" xfId="2"/>
    <cellStyle name="Обычный 27" xfId="7"/>
    <cellStyle name="Обычный 3" xfId="8"/>
    <cellStyle name="Обычный 4" xfId="9"/>
    <cellStyle name="Обычный 5" xfId="10"/>
    <cellStyle name="Обычный 8" xfId="11"/>
    <cellStyle name="Обычный 9" xfId="12"/>
    <cellStyle name="Процентный" xfId="13" builtinId="5"/>
    <cellStyle name="Финансовый" xfId="14"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jpe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7</xdr:col>
      <xdr:colOff>1592037</xdr:colOff>
      <xdr:row>38</xdr:row>
      <xdr:rowOff>27216</xdr:rowOff>
    </xdr:from>
    <xdr:to>
      <xdr:col>7</xdr:col>
      <xdr:colOff>2748643</xdr:colOff>
      <xdr:row>38</xdr:row>
      <xdr:rowOff>2435680</xdr:rowOff>
    </xdr:to>
    <xdr:pic>
      <xdr:nvPicPr>
        <xdr:cNvPr id="6" name="Picture 5"/>
        <xdr:cNvPicPr preferRelativeResize="0">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92" t="594" r="456" b="6531"/>
        <a:stretch/>
      </xdr:blipFill>
      <xdr:spPr bwMode="auto">
        <a:xfrm>
          <a:off x="21023037" y="12205609"/>
          <a:ext cx="1156606" cy="2408464"/>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1510393</xdr:colOff>
      <xdr:row>35</xdr:row>
      <xdr:rowOff>68036</xdr:rowOff>
    </xdr:from>
    <xdr:to>
      <xdr:col>7</xdr:col>
      <xdr:colOff>2422070</xdr:colOff>
      <xdr:row>35</xdr:row>
      <xdr:rowOff>2330352</xdr:rowOff>
    </xdr:to>
    <xdr:pic>
      <xdr:nvPicPr>
        <xdr:cNvPr id="7" name="Picture 6"/>
        <xdr:cNvPicPr preferRelativeResize="0">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144" t="593" r="-3287"/>
        <a:stretch/>
      </xdr:blipFill>
      <xdr:spPr bwMode="auto">
        <a:xfrm>
          <a:off x="20941393" y="14750143"/>
          <a:ext cx="911677" cy="2262316"/>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39</xdr:row>
      <xdr:rowOff>57150</xdr:rowOff>
    </xdr:from>
    <xdr:to>
      <xdr:col>7</xdr:col>
      <xdr:colOff>3579521</xdr:colOff>
      <xdr:row>39</xdr:row>
      <xdr:rowOff>1891393</xdr:rowOff>
    </xdr:to>
    <xdr:pic>
      <xdr:nvPicPr>
        <xdr:cNvPr id="8" name="Picture 7"/>
        <xdr:cNvPicPr preferRelativeResize="0">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7307" r="-17307"/>
        <a:stretch>
          <a:fillRect/>
        </a:stretch>
      </xdr:blipFill>
      <xdr:spPr bwMode="auto">
        <a:xfrm>
          <a:off x="19516725" y="17242971"/>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37</xdr:row>
      <xdr:rowOff>57150</xdr:rowOff>
    </xdr:from>
    <xdr:to>
      <xdr:col>7</xdr:col>
      <xdr:colOff>3579521</xdr:colOff>
      <xdr:row>37</xdr:row>
      <xdr:rowOff>1891393</xdr:rowOff>
    </xdr:to>
    <xdr:pic>
      <xdr:nvPicPr>
        <xdr:cNvPr id="9" name="Picture 8"/>
        <xdr:cNvPicPr preferRelativeResize="0">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92856" r="-92856"/>
        <a:stretch>
          <a:fillRect/>
        </a:stretch>
      </xdr:blipFill>
      <xdr:spPr bwMode="auto">
        <a:xfrm>
          <a:off x="19516725" y="19746686"/>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36</xdr:row>
      <xdr:rowOff>57150</xdr:rowOff>
    </xdr:from>
    <xdr:to>
      <xdr:col>7</xdr:col>
      <xdr:colOff>3579521</xdr:colOff>
      <xdr:row>36</xdr:row>
      <xdr:rowOff>1891393</xdr:rowOff>
    </xdr:to>
    <xdr:pic>
      <xdr:nvPicPr>
        <xdr:cNvPr id="10" name="Picture 9"/>
        <xdr:cNvPicPr preferRelativeResize="0">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00000" r="-300000"/>
        <a:stretch>
          <a:fillRect/>
        </a:stretch>
      </xdr:blipFill>
      <xdr:spPr bwMode="auto">
        <a:xfrm>
          <a:off x="19516725" y="22250400"/>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11</xdr:row>
      <xdr:rowOff>57150</xdr:rowOff>
    </xdr:from>
    <xdr:to>
      <xdr:col>7</xdr:col>
      <xdr:colOff>3579521</xdr:colOff>
      <xdr:row>11</xdr:row>
      <xdr:rowOff>1891393</xdr:rowOff>
    </xdr:to>
    <xdr:pic>
      <xdr:nvPicPr>
        <xdr:cNvPr id="11" name="Picture 10"/>
        <xdr:cNvPicPr preferRelativeResize="0">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3348" r="-13348"/>
        <a:stretch>
          <a:fillRect/>
        </a:stretch>
      </xdr:blipFill>
      <xdr:spPr bwMode="auto">
        <a:xfrm>
          <a:off x="19516725" y="24754114"/>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26</xdr:row>
      <xdr:rowOff>57150</xdr:rowOff>
    </xdr:from>
    <xdr:to>
      <xdr:col>7</xdr:col>
      <xdr:colOff>3579521</xdr:colOff>
      <xdr:row>26</xdr:row>
      <xdr:rowOff>1891393</xdr:rowOff>
    </xdr:to>
    <xdr:pic>
      <xdr:nvPicPr>
        <xdr:cNvPr id="12" name="Picture 11"/>
        <xdr:cNvPicPr preferRelativeResize="0">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3348" r="-13348"/>
        <a:stretch>
          <a:fillRect/>
        </a:stretch>
      </xdr:blipFill>
      <xdr:spPr bwMode="auto">
        <a:xfrm>
          <a:off x="19516725" y="27257829"/>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27</xdr:row>
      <xdr:rowOff>57150</xdr:rowOff>
    </xdr:from>
    <xdr:to>
      <xdr:col>7</xdr:col>
      <xdr:colOff>3579521</xdr:colOff>
      <xdr:row>27</xdr:row>
      <xdr:rowOff>1891393</xdr:rowOff>
    </xdr:to>
    <xdr:pic>
      <xdr:nvPicPr>
        <xdr:cNvPr id="15" name="Picture 14"/>
        <xdr:cNvPicPr preferRelativeResize="0">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9573" r="-9573"/>
        <a:stretch>
          <a:fillRect/>
        </a:stretch>
      </xdr:blipFill>
      <xdr:spPr bwMode="auto">
        <a:xfrm>
          <a:off x="19516725" y="34768971"/>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344261</xdr:colOff>
      <xdr:row>16</xdr:row>
      <xdr:rowOff>111579</xdr:rowOff>
    </xdr:from>
    <xdr:to>
      <xdr:col>7</xdr:col>
      <xdr:colOff>4356423</xdr:colOff>
      <xdr:row>16</xdr:row>
      <xdr:rowOff>2217964</xdr:rowOff>
    </xdr:to>
    <xdr:pic>
      <xdr:nvPicPr>
        <xdr:cNvPr id="16" name="Picture 15"/>
        <xdr:cNvPicPr preferRelativeResize="0">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t="-61363" b="-61363"/>
        <a:stretch>
          <a:fillRect/>
        </a:stretch>
      </xdr:blipFill>
      <xdr:spPr bwMode="auto">
        <a:xfrm>
          <a:off x="16563975" y="37327115"/>
          <a:ext cx="4012162" cy="2106385"/>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45</xdr:row>
      <xdr:rowOff>57150</xdr:rowOff>
    </xdr:from>
    <xdr:to>
      <xdr:col>7</xdr:col>
      <xdr:colOff>3579521</xdr:colOff>
      <xdr:row>45</xdr:row>
      <xdr:rowOff>1891393</xdr:rowOff>
    </xdr:to>
    <xdr:pic>
      <xdr:nvPicPr>
        <xdr:cNvPr id="17" name="Picture 16"/>
        <xdr:cNvPicPr preferRelativeResize="0">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t="-30768" b="-30768"/>
        <a:stretch>
          <a:fillRect/>
        </a:stretch>
      </xdr:blipFill>
      <xdr:spPr bwMode="auto">
        <a:xfrm>
          <a:off x="19516725" y="39776400"/>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269839</xdr:colOff>
      <xdr:row>19</xdr:row>
      <xdr:rowOff>408217</xdr:rowOff>
    </xdr:from>
    <xdr:to>
      <xdr:col>7</xdr:col>
      <xdr:colOff>4378935</xdr:colOff>
      <xdr:row>19</xdr:row>
      <xdr:rowOff>1728107</xdr:rowOff>
    </xdr:to>
    <xdr:pic>
      <xdr:nvPicPr>
        <xdr:cNvPr id="18" name="Picture 17"/>
        <xdr:cNvPicPr preferRelativeResize="0">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7111" t="-121" r="-8193" b="-1"/>
        <a:stretch/>
      </xdr:blipFill>
      <xdr:spPr bwMode="auto">
        <a:xfrm rot="5400000">
          <a:off x="17884156" y="43495364"/>
          <a:ext cx="1319890" cy="4109096"/>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466725</xdr:colOff>
      <xdr:row>23</xdr:row>
      <xdr:rowOff>356508</xdr:rowOff>
    </xdr:from>
    <xdr:to>
      <xdr:col>7</xdr:col>
      <xdr:colOff>3960521</xdr:colOff>
      <xdr:row>23</xdr:row>
      <xdr:rowOff>2190751</xdr:rowOff>
    </xdr:to>
    <xdr:pic>
      <xdr:nvPicPr>
        <xdr:cNvPr id="19" name="Picture 18"/>
        <xdr:cNvPicPr preferRelativeResize="0">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3348" r="-13348"/>
        <a:stretch>
          <a:fillRect/>
        </a:stretch>
      </xdr:blipFill>
      <xdr:spPr bwMode="auto">
        <a:xfrm>
          <a:off x="16686439" y="47341972"/>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43</xdr:row>
      <xdr:rowOff>57150</xdr:rowOff>
    </xdr:from>
    <xdr:to>
      <xdr:col>7</xdr:col>
      <xdr:colOff>3579521</xdr:colOff>
      <xdr:row>43</xdr:row>
      <xdr:rowOff>1891393</xdr:rowOff>
    </xdr:to>
    <xdr:pic>
      <xdr:nvPicPr>
        <xdr:cNvPr id="20" name="Picture 19"/>
        <xdr:cNvPicPr preferRelativeResize="0">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7777" r="-27777"/>
        <a:stretch>
          <a:fillRect/>
        </a:stretch>
      </xdr:blipFill>
      <xdr:spPr bwMode="auto">
        <a:xfrm>
          <a:off x="19516725" y="47287543"/>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44</xdr:row>
      <xdr:rowOff>57150</xdr:rowOff>
    </xdr:from>
    <xdr:to>
      <xdr:col>7</xdr:col>
      <xdr:colOff>3579521</xdr:colOff>
      <xdr:row>44</xdr:row>
      <xdr:rowOff>1891393</xdr:rowOff>
    </xdr:to>
    <xdr:pic>
      <xdr:nvPicPr>
        <xdr:cNvPr id="21" name="Picture 20"/>
        <xdr:cNvPicPr preferRelativeResize="0">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t="-23499" b="-23499"/>
        <a:stretch>
          <a:fillRect/>
        </a:stretch>
      </xdr:blipFill>
      <xdr:spPr bwMode="auto">
        <a:xfrm>
          <a:off x="19516725" y="49791257"/>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46</xdr:row>
      <xdr:rowOff>57150</xdr:rowOff>
    </xdr:from>
    <xdr:to>
      <xdr:col>7</xdr:col>
      <xdr:colOff>3579521</xdr:colOff>
      <xdr:row>46</xdr:row>
      <xdr:rowOff>1891393</xdr:rowOff>
    </xdr:to>
    <xdr:pic>
      <xdr:nvPicPr>
        <xdr:cNvPr id="22" name="Picture 21"/>
        <xdr:cNvPicPr preferRelativeResize="0">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13348" r="-13348"/>
        <a:stretch>
          <a:fillRect/>
        </a:stretch>
      </xdr:blipFill>
      <xdr:spPr bwMode="auto">
        <a:xfrm>
          <a:off x="19516725" y="52294971"/>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22</xdr:row>
      <xdr:rowOff>57150</xdr:rowOff>
    </xdr:from>
    <xdr:to>
      <xdr:col>7</xdr:col>
      <xdr:colOff>3579521</xdr:colOff>
      <xdr:row>22</xdr:row>
      <xdr:rowOff>1891393</xdr:rowOff>
    </xdr:to>
    <xdr:pic>
      <xdr:nvPicPr>
        <xdr:cNvPr id="23" name="Picture 22"/>
        <xdr:cNvPicPr preferRelativeResize="0">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7143" r="-7143"/>
        <a:stretch>
          <a:fillRect/>
        </a:stretch>
      </xdr:blipFill>
      <xdr:spPr bwMode="auto">
        <a:xfrm>
          <a:off x="19516725" y="54798686"/>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40</xdr:row>
      <xdr:rowOff>57150</xdr:rowOff>
    </xdr:from>
    <xdr:to>
      <xdr:col>7</xdr:col>
      <xdr:colOff>3579521</xdr:colOff>
      <xdr:row>40</xdr:row>
      <xdr:rowOff>1891393</xdr:rowOff>
    </xdr:to>
    <xdr:pic>
      <xdr:nvPicPr>
        <xdr:cNvPr id="24" name="Picture 23"/>
        <xdr:cNvPicPr preferRelativeResize="0">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187288" r="-187288"/>
        <a:stretch>
          <a:fillRect/>
        </a:stretch>
      </xdr:blipFill>
      <xdr:spPr bwMode="auto">
        <a:xfrm>
          <a:off x="19516725" y="57302400"/>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398688</xdr:colOff>
      <xdr:row>9</xdr:row>
      <xdr:rowOff>125186</xdr:rowOff>
    </xdr:from>
    <xdr:to>
      <xdr:col>7</xdr:col>
      <xdr:colOff>4125749</xdr:colOff>
      <xdr:row>9</xdr:row>
      <xdr:rowOff>2081893</xdr:rowOff>
    </xdr:to>
    <xdr:pic>
      <xdr:nvPicPr>
        <xdr:cNvPr id="25" name="Picture 24"/>
        <xdr:cNvPicPr preferRelativeResize="0">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92856" r="-92856"/>
        <a:stretch>
          <a:fillRect/>
        </a:stretch>
      </xdr:blipFill>
      <xdr:spPr bwMode="auto">
        <a:xfrm>
          <a:off x="16618402" y="19474543"/>
          <a:ext cx="3727061" cy="1956707"/>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41</xdr:row>
      <xdr:rowOff>57150</xdr:rowOff>
    </xdr:from>
    <xdr:to>
      <xdr:col>7</xdr:col>
      <xdr:colOff>3579521</xdr:colOff>
      <xdr:row>41</xdr:row>
      <xdr:rowOff>1891393</xdr:rowOff>
    </xdr:to>
    <xdr:pic>
      <xdr:nvPicPr>
        <xdr:cNvPr id="26" name="Picture 25"/>
        <xdr:cNvPicPr preferRelativeResize="0">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t="-18054" b="-18054"/>
        <a:stretch>
          <a:fillRect/>
        </a:stretch>
      </xdr:blipFill>
      <xdr:spPr bwMode="auto">
        <a:xfrm>
          <a:off x="19516725" y="62309829"/>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129139</xdr:colOff>
      <xdr:row>13</xdr:row>
      <xdr:rowOff>125186</xdr:rowOff>
    </xdr:from>
    <xdr:to>
      <xdr:col>7</xdr:col>
      <xdr:colOff>4219057</xdr:colOff>
      <xdr:row>13</xdr:row>
      <xdr:rowOff>2272393</xdr:rowOff>
    </xdr:to>
    <xdr:pic>
      <xdr:nvPicPr>
        <xdr:cNvPr id="27" name="Picture 26"/>
        <xdr:cNvPicPr preferRelativeResize="0">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92856" r="-92856"/>
        <a:stretch>
          <a:fillRect/>
        </a:stretch>
      </xdr:blipFill>
      <xdr:spPr bwMode="auto">
        <a:xfrm>
          <a:off x="16348853" y="29829579"/>
          <a:ext cx="4089918" cy="2147207"/>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20</xdr:row>
      <xdr:rowOff>57150</xdr:rowOff>
    </xdr:from>
    <xdr:to>
      <xdr:col>7</xdr:col>
      <xdr:colOff>3579521</xdr:colOff>
      <xdr:row>20</xdr:row>
      <xdr:rowOff>1891393</xdr:rowOff>
    </xdr:to>
    <xdr:pic>
      <xdr:nvPicPr>
        <xdr:cNvPr id="28" name="Picture 27"/>
        <xdr:cNvPicPr preferRelativeResize="0">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79630" r="-79630"/>
        <a:stretch>
          <a:fillRect/>
        </a:stretch>
      </xdr:blipFill>
      <xdr:spPr bwMode="auto">
        <a:xfrm>
          <a:off x="19516725" y="67317257"/>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42</xdr:row>
      <xdr:rowOff>57150</xdr:rowOff>
    </xdr:from>
    <xdr:to>
      <xdr:col>7</xdr:col>
      <xdr:colOff>3579521</xdr:colOff>
      <xdr:row>42</xdr:row>
      <xdr:rowOff>1891393</xdr:rowOff>
    </xdr:to>
    <xdr:pic>
      <xdr:nvPicPr>
        <xdr:cNvPr id="30" name="Picture 29"/>
        <xdr:cNvPicPr preferRelativeResize="0">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168750" r="-168750"/>
        <a:stretch>
          <a:fillRect/>
        </a:stretch>
      </xdr:blipFill>
      <xdr:spPr bwMode="auto">
        <a:xfrm>
          <a:off x="19516725" y="72324686"/>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439510</xdr:colOff>
      <xdr:row>17</xdr:row>
      <xdr:rowOff>70757</xdr:rowOff>
    </xdr:from>
    <xdr:to>
      <xdr:col>7</xdr:col>
      <xdr:colOff>3933306</xdr:colOff>
      <xdr:row>17</xdr:row>
      <xdr:rowOff>1905000</xdr:rowOff>
    </xdr:to>
    <xdr:pic>
      <xdr:nvPicPr>
        <xdr:cNvPr id="31" name="Picture 30"/>
        <xdr:cNvPicPr preferRelativeResize="0">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t="-50684" b="-50684"/>
        <a:stretch>
          <a:fillRect/>
        </a:stretch>
      </xdr:blipFill>
      <xdr:spPr bwMode="auto">
        <a:xfrm>
          <a:off x="16659224" y="39790007"/>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398042</xdr:colOff>
      <xdr:row>12</xdr:row>
      <xdr:rowOff>70757</xdr:rowOff>
    </xdr:from>
    <xdr:to>
      <xdr:col>7</xdr:col>
      <xdr:colOff>4151021</xdr:colOff>
      <xdr:row>12</xdr:row>
      <xdr:rowOff>2041071</xdr:rowOff>
    </xdr:to>
    <xdr:pic>
      <xdr:nvPicPr>
        <xdr:cNvPr id="33" name="Picture 32"/>
        <xdr:cNvPicPr preferRelativeResize="0">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14705" r="-114705"/>
        <a:stretch>
          <a:fillRect/>
        </a:stretch>
      </xdr:blipFill>
      <xdr:spPr bwMode="auto">
        <a:xfrm>
          <a:off x="16617756" y="27271436"/>
          <a:ext cx="3752979" cy="1970314"/>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534761</xdr:colOff>
      <xdr:row>8</xdr:row>
      <xdr:rowOff>97972</xdr:rowOff>
    </xdr:from>
    <xdr:to>
      <xdr:col>7</xdr:col>
      <xdr:colOff>4028557</xdr:colOff>
      <xdr:row>8</xdr:row>
      <xdr:rowOff>1932215</xdr:rowOff>
    </xdr:to>
    <xdr:pic>
      <xdr:nvPicPr>
        <xdr:cNvPr id="35" name="Picture 34"/>
        <xdr:cNvPicPr preferRelativeResize="0">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54477" r="-54477"/>
        <a:stretch>
          <a:fillRect/>
        </a:stretch>
      </xdr:blipFill>
      <xdr:spPr bwMode="auto">
        <a:xfrm>
          <a:off x="16754475" y="16943615"/>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521154</xdr:colOff>
      <xdr:row>10</xdr:row>
      <xdr:rowOff>111579</xdr:rowOff>
    </xdr:from>
    <xdr:to>
      <xdr:col>7</xdr:col>
      <xdr:colOff>4014950</xdr:colOff>
      <xdr:row>10</xdr:row>
      <xdr:rowOff>1945822</xdr:rowOff>
    </xdr:to>
    <xdr:pic>
      <xdr:nvPicPr>
        <xdr:cNvPr id="36" name="Picture 35"/>
        <xdr:cNvPicPr preferRelativeResize="0">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31871" r="-31871"/>
        <a:stretch>
          <a:fillRect/>
        </a:stretch>
      </xdr:blipFill>
      <xdr:spPr bwMode="auto">
        <a:xfrm>
          <a:off x="16740868" y="21964650"/>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32</xdr:row>
      <xdr:rowOff>57150</xdr:rowOff>
    </xdr:from>
    <xdr:to>
      <xdr:col>7</xdr:col>
      <xdr:colOff>3579521</xdr:colOff>
      <xdr:row>32</xdr:row>
      <xdr:rowOff>1891393</xdr:rowOff>
    </xdr:to>
    <xdr:pic>
      <xdr:nvPicPr>
        <xdr:cNvPr id="37" name="Picture 36"/>
        <xdr:cNvPicPr preferRelativeResize="0">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51448" r="-51448"/>
        <a:stretch>
          <a:fillRect/>
        </a:stretch>
      </xdr:blipFill>
      <xdr:spPr bwMode="auto">
        <a:xfrm>
          <a:off x="19516725" y="89850686"/>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21</xdr:row>
      <xdr:rowOff>57150</xdr:rowOff>
    </xdr:from>
    <xdr:to>
      <xdr:col>7</xdr:col>
      <xdr:colOff>3579521</xdr:colOff>
      <xdr:row>21</xdr:row>
      <xdr:rowOff>1891393</xdr:rowOff>
    </xdr:to>
    <xdr:pic>
      <xdr:nvPicPr>
        <xdr:cNvPr id="38" name="Picture 37"/>
        <xdr:cNvPicPr preferRelativeResize="0">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13348" r="-13348"/>
        <a:stretch>
          <a:fillRect/>
        </a:stretch>
      </xdr:blipFill>
      <xdr:spPr bwMode="auto">
        <a:xfrm>
          <a:off x="19516725" y="92354400"/>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344261</xdr:colOff>
      <xdr:row>7</xdr:row>
      <xdr:rowOff>43543</xdr:rowOff>
    </xdr:from>
    <xdr:to>
      <xdr:col>7</xdr:col>
      <xdr:colOff>3838057</xdr:colOff>
      <xdr:row>7</xdr:row>
      <xdr:rowOff>2109107</xdr:rowOff>
    </xdr:to>
    <xdr:pic>
      <xdr:nvPicPr>
        <xdr:cNvPr id="39" name="Picture 38"/>
        <xdr:cNvPicPr preferRelativeResize="0">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l="-32352" r="-32352"/>
        <a:stretch>
          <a:fillRect/>
        </a:stretch>
      </xdr:blipFill>
      <xdr:spPr bwMode="auto">
        <a:xfrm>
          <a:off x="16563975" y="14725650"/>
          <a:ext cx="3493796" cy="2065564"/>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29</xdr:row>
      <xdr:rowOff>57150</xdr:rowOff>
    </xdr:from>
    <xdr:to>
      <xdr:col>7</xdr:col>
      <xdr:colOff>3579521</xdr:colOff>
      <xdr:row>29</xdr:row>
      <xdr:rowOff>1891393</xdr:rowOff>
    </xdr:to>
    <xdr:pic>
      <xdr:nvPicPr>
        <xdr:cNvPr id="40" name="Picture 39"/>
        <xdr:cNvPicPr preferRelativeResize="0">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73894" r="-73894"/>
        <a:stretch>
          <a:fillRect/>
        </a:stretch>
      </xdr:blipFill>
      <xdr:spPr bwMode="auto">
        <a:xfrm>
          <a:off x="19516725" y="97361829"/>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575583</xdr:colOff>
      <xdr:row>25</xdr:row>
      <xdr:rowOff>370114</xdr:rowOff>
    </xdr:from>
    <xdr:to>
      <xdr:col>7</xdr:col>
      <xdr:colOff>4069379</xdr:colOff>
      <xdr:row>25</xdr:row>
      <xdr:rowOff>2204357</xdr:rowOff>
    </xdr:to>
    <xdr:pic>
      <xdr:nvPicPr>
        <xdr:cNvPr id="41" name="Picture 40"/>
        <xdr:cNvPicPr preferRelativeResize="0">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13348" r="-13348"/>
        <a:stretch>
          <a:fillRect/>
        </a:stretch>
      </xdr:blipFill>
      <xdr:spPr bwMode="auto">
        <a:xfrm>
          <a:off x="16795297" y="59533971"/>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28</xdr:row>
      <xdr:rowOff>57150</xdr:rowOff>
    </xdr:from>
    <xdr:to>
      <xdr:col>7</xdr:col>
      <xdr:colOff>3579521</xdr:colOff>
      <xdr:row>28</xdr:row>
      <xdr:rowOff>1891393</xdr:rowOff>
    </xdr:to>
    <xdr:pic>
      <xdr:nvPicPr>
        <xdr:cNvPr id="42" name="Picture 41"/>
        <xdr:cNvPicPr preferRelativeResize="0">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l="-13348" r="-13348"/>
        <a:stretch>
          <a:fillRect/>
        </a:stretch>
      </xdr:blipFill>
      <xdr:spPr bwMode="auto">
        <a:xfrm>
          <a:off x="19516725" y="102369257"/>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81642</xdr:colOff>
      <xdr:row>18</xdr:row>
      <xdr:rowOff>81643</xdr:rowOff>
    </xdr:from>
    <xdr:to>
      <xdr:col>7</xdr:col>
      <xdr:colOff>3716047</xdr:colOff>
      <xdr:row>18</xdr:row>
      <xdr:rowOff>1415142</xdr:rowOff>
    </xdr:to>
    <xdr:pic>
      <xdr:nvPicPr>
        <xdr:cNvPr id="43" name="Picture 42"/>
        <xdr:cNvPicPr preferRelativeResize="0">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9278" t="-890" r="-5169" b="4882"/>
        <a:stretch/>
      </xdr:blipFill>
      <xdr:spPr bwMode="auto">
        <a:xfrm rot="5400000">
          <a:off x="17451809" y="40909226"/>
          <a:ext cx="1333499" cy="3634405"/>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657225</xdr:colOff>
      <xdr:row>24</xdr:row>
      <xdr:rowOff>247650</xdr:rowOff>
    </xdr:from>
    <xdr:to>
      <xdr:col>7</xdr:col>
      <xdr:colOff>4151021</xdr:colOff>
      <xdr:row>24</xdr:row>
      <xdr:rowOff>2081893</xdr:rowOff>
    </xdr:to>
    <xdr:pic>
      <xdr:nvPicPr>
        <xdr:cNvPr id="44" name="Picture 43"/>
        <xdr:cNvPicPr preferRelativeResize="0">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87254" r="-87254"/>
        <a:stretch>
          <a:fillRect/>
        </a:stretch>
      </xdr:blipFill>
      <xdr:spPr bwMode="auto">
        <a:xfrm>
          <a:off x="16876939" y="49736829"/>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30</xdr:row>
      <xdr:rowOff>57150</xdr:rowOff>
    </xdr:from>
    <xdr:to>
      <xdr:col>7</xdr:col>
      <xdr:colOff>3579521</xdr:colOff>
      <xdr:row>30</xdr:row>
      <xdr:rowOff>1891393</xdr:rowOff>
    </xdr:to>
    <xdr:pic>
      <xdr:nvPicPr>
        <xdr:cNvPr id="46" name="Picture 45"/>
        <xdr:cNvPicPr preferRelativeResize="0">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l="-45238" r="-45238"/>
        <a:stretch>
          <a:fillRect/>
        </a:stretch>
      </xdr:blipFill>
      <xdr:spPr bwMode="auto">
        <a:xfrm>
          <a:off x="19516725" y="112384114"/>
          <a:ext cx="3493796" cy="1834243"/>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99331</xdr:colOff>
      <xdr:row>14</xdr:row>
      <xdr:rowOff>70756</xdr:rowOff>
    </xdr:from>
    <xdr:to>
      <xdr:col>8</xdr:col>
      <xdr:colOff>40820</xdr:colOff>
      <xdr:row>14</xdr:row>
      <xdr:rowOff>2354035</xdr:rowOff>
    </xdr:to>
    <xdr:pic>
      <xdr:nvPicPr>
        <xdr:cNvPr id="47" name="Picture 46"/>
        <xdr:cNvPicPr preferRelativeResize="0">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102173" r="-102173"/>
        <a:stretch>
          <a:fillRect/>
        </a:stretch>
      </xdr:blipFill>
      <xdr:spPr bwMode="auto">
        <a:xfrm>
          <a:off x="19530331" y="114901435"/>
          <a:ext cx="3560989" cy="2283279"/>
        </a:xfrm>
        <a:prstGeom prst="rect">
          <a:avLst/>
        </a:prstGeom>
        <a:solidFill>
          <a:srgbClr val="FFFFFF">
            <a:alpha val="0"/>
          </a:srgbClr>
        </a:solidFill>
        <a:ln w="9525" cap="flat">
          <a:noFill/>
          <a:prstDash val="solid"/>
          <a:miter lim="800000"/>
          <a:headEnd/>
          <a:tailEnd/>
        </a:ln>
      </xdr:spPr>
    </xdr:pic>
    <xdr:clientData/>
  </xdr:twoCellAnchor>
  <xdr:twoCellAnchor>
    <xdr:from>
      <xdr:col>7</xdr:col>
      <xdr:colOff>85725</xdr:colOff>
      <xdr:row>34</xdr:row>
      <xdr:rowOff>57150</xdr:rowOff>
    </xdr:from>
    <xdr:to>
      <xdr:col>7</xdr:col>
      <xdr:colOff>3579521</xdr:colOff>
      <xdr:row>34</xdr:row>
      <xdr:rowOff>2367644</xdr:rowOff>
    </xdr:to>
    <xdr:pic>
      <xdr:nvPicPr>
        <xdr:cNvPr id="48" name="Picture 47"/>
        <xdr:cNvPicPr preferRelativeResize="0">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l="-75000" r="-75000"/>
        <a:stretch>
          <a:fillRect/>
        </a:stretch>
      </xdr:blipFill>
      <xdr:spPr bwMode="auto">
        <a:xfrm>
          <a:off x="19516725" y="117391543"/>
          <a:ext cx="3493796" cy="2310494"/>
        </a:xfrm>
        <a:prstGeom prst="rect">
          <a:avLst/>
        </a:prstGeom>
        <a:solidFill>
          <a:srgbClr val="FFFFFF">
            <a:alpha val="0"/>
          </a:srgbClr>
        </a:solidFill>
        <a:ln w="9525" cap="flat">
          <a:noFill/>
          <a:prstDash val="solid"/>
          <a:miter lim="800000"/>
          <a:headEnd/>
          <a:tailEnd/>
        </a:ln>
      </xdr:spPr>
    </xdr:pic>
    <xdr:clientData/>
  </xdr:twoCellAnchor>
  <xdr:twoCellAnchor editAs="oneCell">
    <xdr:from>
      <xdr:col>7</xdr:col>
      <xdr:colOff>2762250</xdr:colOff>
      <xdr:row>3</xdr:row>
      <xdr:rowOff>612321</xdr:rowOff>
    </xdr:from>
    <xdr:to>
      <xdr:col>7</xdr:col>
      <xdr:colOff>4010025</xdr:colOff>
      <xdr:row>3</xdr:row>
      <xdr:rowOff>1888671</xdr:rowOff>
    </xdr:to>
    <xdr:pic>
      <xdr:nvPicPr>
        <xdr:cNvPr id="49" name="Рисунок 2"/>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22193250" y="2775857"/>
          <a:ext cx="12477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1483179</xdr:colOff>
      <xdr:row>4</xdr:row>
      <xdr:rowOff>122465</xdr:rowOff>
    </xdr:from>
    <xdr:to>
      <xdr:col>7</xdr:col>
      <xdr:colOff>3290206</xdr:colOff>
      <xdr:row>4</xdr:row>
      <xdr:rowOff>2430087</xdr:rowOff>
    </xdr:to>
    <xdr:pic>
      <xdr:nvPicPr>
        <xdr:cNvPr id="53" name="Рисунок 52"/>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914179" y="7293429"/>
          <a:ext cx="1807027" cy="2307622"/>
        </a:xfrm>
        <a:prstGeom prst="rect">
          <a:avLst/>
        </a:prstGeom>
      </xdr:spPr>
    </xdr:pic>
    <xdr:clientData/>
  </xdr:twoCellAnchor>
  <xdr:twoCellAnchor>
    <xdr:from>
      <xdr:col>7</xdr:col>
      <xdr:colOff>231321</xdr:colOff>
      <xdr:row>5</xdr:row>
      <xdr:rowOff>204108</xdr:rowOff>
    </xdr:from>
    <xdr:to>
      <xdr:col>7</xdr:col>
      <xdr:colOff>1477394</xdr:colOff>
      <xdr:row>5</xdr:row>
      <xdr:rowOff>1551214</xdr:rowOff>
    </xdr:to>
    <xdr:pic>
      <xdr:nvPicPr>
        <xdr:cNvPr id="54" name="Рисунок 41"/>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6451035" y="9878787"/>
          <a:ext cx="1246073" cy="134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1469571</xdr:colOff>
      <xdr:row>5</xdr:row>
      <xdr:rowOff>996156</xdr:rowOff>
    </xdr:from>
    <xdr:to>
      <xdr:col>7</xdr:col>
      <xdr:colOff>2871107</xdr:colOff>
      <xdr:row>5</xdr:row>
      <xdr:rowOff>2456089</xdr:rowOff>
    </xdr:to>
    <xdr:pic>
      <xdr:nvPicPr>
        <xdr:cNvPr id="55" name="Рисунок 84"/>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7689285" y="10670835"/>
          <a:ext cx="1401536" cy="1459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2952750</xdr:colOff>
      <xdr:row>5</xdr:row>
      <xdr:rowOff>0</xdr:rowOff>
    </xdr:from>
    <xdr:to>
      <xdr:col>7</xdr:col>
      <xdr:colOff>4463143</xdr:colOff>
      <xdr:row>5</xdr:row>
      <xdr:rowOff>2443783</xdr:rowOff>
    </xdr:to>
    <xdr:pic>
      <xdr:nvPicPr>
        <xdr:cNvPr id="56" name="Рисунок 4"/>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17699" t="-8270" r="26042" b="-1"/>
        <a:stretch/>
      </xdr:blipFill>
      <xdr:spPr bwMode="auto">
        <a:xfrm>
          <a:off x="19172464" y="9584931"/>
          <a:ext cx="1510393" cy="2443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630009</xdr:colOff>
      <xdr:row>6</xdr:row>
      <xdr:rowOff>68034</xdr:rowOff>
    </xdr:from>
    <xdr:to>
      <xdr:col>7</xdr:col>
      <xdr:colOff>3823607</xdr:colOff>
      <xdr:row>6</xdr:row>
      <xdr:rowOff>2381315</xdr:rowOff>
    </xdr:to>
    <xdr:pic>
      <xdr:nvPicPr>
        <xdr:cNvPr id="57" name="Рисунок 2"/>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6849723" y="12246427"/>
          <a:ext cx="3193598" cy="2313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1020536</xdr:colOff>
      <xdr:row>18</xdr:row>
      <xdr:rowOff>1213204</xdr:rowOff>
    </xdr:from>
    <xdr:to>
      <xdr:col>7</xdr:col>
      <xdr:colOff>4401230</xdr:colOff>
      <xdr:row>18</xdr:row>
      <xdr:rowOff>2405688</xdr:rowOff>
    </xdr:to>
    <xdr:pic>
      <xdr:nvPicPr>
        <xdr:cNvPr id="58" name="Рисунок 57"/>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rot="5400000">
          <a:off x="18334355" y="42097135"/>
          <a:ext cx="1192484" cy="3380694"/>
        </a:xfrm>
        <a:prstGeom prst="rect">
          <a:avLst/>
        </a:prstGeom>
      </xdr:spPr>
    </xdr:pic>
    <xdr:clientData/>
  </xdr:twoCellAnchor>
  <xdr:twoCellAnchor>
    <xdr:from>
      <xdr:col>7</xdr:col>
      <xdr:colOff>244929</xdr:colOff>
      <xdr:row>31</xdr:row>
      <xdr:rowOff>122465</xdr:rowOff>
    </xdr:from>
    <xdr:to>
      <xdr:col>7</xdr:col>
      <xdr:colOff>3379105</xdr:colOff>
      <xdr:row>31</xdr:row>
      <xdr:rowOff>1670276</xdr:rowOff>
    </xdr:to>
    <xdr:pic>
      <xdr:nvPicPr>
        <xdr:cNvPr id="60" name="Picture 290"/>
        <xdr:cNvPicPr>
          <a:picLocks noChangeAspect="1" noChangeArrowheads="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t="10203" b="8876"/>
        <a:stretch/>
      </xdr:blipFill>
      <xdr:spPr bwMode="auto">
        <a:xfrm>
          <a:off x="16464643" y="73995644"/>
          <a:ext cx="3134176" cy="1547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1792665</xdr:colOff>
      <xdr:row>31</xdr:row>
      <xdr:rowOff>1510394</xdr:rowOff>
    </xdr:from>
    <xdr:to>
      <xdr:col>7</xdr:col>
      <xdr:colOff>4427067</xdr:colOff>
      <xdr:row>31</xdr:row>
      <xdr:rowOff>2367643</xdr:rowOff>
    </xdr:to>
    <xdr:pic>
      <xdr:nvPicPr>
        <xdr:cNvPr id="61" name="Рисунок 6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8012379" y="75383573"/>
          <a:ext cx="2634402" cy="857249"/>
        </a:xfrm>
        <a:prstGeom prst="rect">
          <a:avLst/>
        </a:prstGeom>
        <a:ln>
          <a:noFill/>
        </a:ln>
      </xdr:spPr>
    </xdr:pic>
    <xdr:clientData/>
  </xdr:twoCellAnchor>
  <xdr:twoCellAnchor editAs="oneCell">
    <xdr:from>
      <xdr:col>7</xdr:col>
      <xdr:colOff>394607</xdr:colOff>
      <xdr:row>3</xdr:row>
      <xdr:rowOff>81642</xdr:rowOff>
    </xdr:from>
    <xdr:to>
      <xdr:col>7</xdr:col>
      <xdr:colOff>2559542</xdr:colOff>
      <xdr:row>3</xdr:row>
      <xdr:rowOff>2149928</xdr:rowOff>
    </xdr:to>
    <xdr:pic>
      <xdr:nvPicPr>
        <xdr:cNvPr id="62" name="Рисунок 2"/>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6614321" y="2245178"/>
          <a:ext cx="2164935" cy="206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CO50"/>
  <sheetViews>
    <sheetView zoomScale="70" zoomScaleNormal="70" workbookViewId="0">
      <pane xSplit="3" ySplit="2" topLeftCell="L3" activePane="bottomRight" state="frozen"/>
      <selection pane="topRight" activeCell="D1" sqref="D1"/>
      <selection pane="bottomLeft" activeCell="A3" sqref="A3"/>
      <selection pane="bottomRight" activeCell="A2" sqref="A2"/>
    </sheetView>
  </sheetViews>
  <sheetFormatPr defaultColWidth="9.140625" defaultRowHeight="15.75"/>
  <cols>
    <col min="1" max="1" width="13.42578125" style="7" customWidth="1"/>
    <col min="2" max="2" width="55.42578125" style="7" customWidth="1"/>
    <col min="3" max="3" width="12.5703125" style="7" customWidth="1"/>
    <col min="4" max="4" width="11.7109375" style="11" hidden="1" customWidth="1"/>
    <col min="5" max="5" width="12.7109375" style="7" hidden="1" customWidth="1"/>
    <col min="6" max="6" width="10" style="9" hidden="1" customWidth="1"/>
    <col min="7" max="9" width="9.7109375" style="9" hidden="1" customWidth="1"/>
    <col min="10" max="10" width="9.7109375" style="8" hidden="1" customWidth="1"/>
    <col min="11" max="11" width="12.7109375" style="8" hidden="1" customWidth="1"/>
    <col min="12" max="12" width="12.7109375" style="9" customWidth="1"/>
    <col min="13" max="13" width="12.7109375" style="9" hidden="1" customWidth="1"/>
    <col min="14" max="16" width="12.7109375" style="10" hidden="1" customWidth="1"/>
    <col min="17" max="17" width="12.7109375" style="10" customWidth="1"/>
    <col min="18" max="18" width="12.7109375" style="10" hidden="1" customWidth="1"/>
    <col min="19" max="19" width="11.7109375" style="11" customWidth="1"/>
    <col min="20" max="21" width="11.7109375" style="9" hidden="1" customWidth="1"/>
    <col min="22" max="22" width="12.7109375" style="9" customWidth="1"/>
    <col min="23" max="23" width="14.5703125" style="9" customWidth="1" collapsed="1"/>
    <col min="24" max="24" width="13.85546875" style="9" customWidth="1"/>
    <col min="25" max="25" width="16.140625" style="9" customWidth="1"/>
    <col min="26" max="29" width="15.7109375" style="9" customWidth="1"/>
    <col min="30" max="30" width="11.85546875" style="9" customWidth="1"/>
    <col min="31" max="32" width="20.42578125" style="26" customWidth="1"/>
    <col min="33" max="34" width="10.140625" style="5" customWidth="1"/>
    <col min="35" max="35" width="9.140625" style="5"/>
    <col min="36" max="36" width="11.7109375" style="11" customWidth="1"/>
    <col min="37" max="37" width="15.7109375" style="9" customWidth="1"/>
    <col min="38" max="93" width="9.140625" style="5"/>
    <col min="94" max="16384" width="9.140625" style="6"/>
  </cols>
  <sheetData>
    <row r="1" spans="1:86" ht="29.25" customHeight="1">
      <c r="A1" s="18"/>
      <c r="B1" s="16"/>
      <c r="C1" s="18"/>
      <c r="D1" s="15"/>
      <c r="E1" s="19"/>
      <c r="F1" s="13" t="s">
        <v>11</v>
      </c>
      <c r="G1" s="13">
        <v>93</v>
      </c>
      <c r="H1" s="13" t="s">
        <v>12</v>
      </c>
      <c r="I1" s="13">
        <v>12.8</v>
      </c>
      <c r="J1" s="14"/>
      <c r="K1" s="12"/>
      <c r="L1" s="12"/>
      <c r="M1" s="12"/>
      <c r="N1" s="12"/>
      <c r="O1" s="12"/>
      <c r="P1" s="12"/>
      <c r="Q1" s="12"/>
      <c r="R1" s="12"/>
      <c r="S1" s="23" t="s">
        <v>9</v>
      </c>
      <c r="T1" s="22" t="s">
        <v>2</v>
      </c>
      <c r="U1" s="20">
        <v>0</v>
      </c>
      <c r="V1" s="12"/>
      <c r="W1" s="22" t="s">
        <v>3</v>
      </c>
      <c r="X1" s="20">
        <v>0.05</v>
      </c>
      <c r="Y1" s="22" t="s">
        <v>7</v>
      </c>
      <c r="Z1" s="21">
        <v>0</v>
      </c>
      <c r="AA1" s="12"/>
      <c r="AB1" s="12"/>
      <c r="AC1" s="12"/>
      <c r="AD1" s="13"/>
      <c r="AE1" s="24"/>
      <c r="AF1" s="24"/>
      <c r="AJ1" s="13"/>
      <c r="AK1" s="13"/>
    </row>
    <row r="2" spans="1:86" s="2" customFormat="1" ht="159.75" customHeight="1">
      <c r="A2" s="49" t="s">
        <v>2</v>
      </c>
      <c r="B2" s="38" t="s">
        <v>1</v>
      </c>
      <c r="C2" s="39" t="s">
        <v>0</v>
      </c>
      <c r="D2" s="28" t="s">
        <v>10</v>
      </c>
      <c r="E2" s="45" t="s">
        <v>16</v>
      </c>
      <c r="F2" s="37" t="s">
        <v>17</v>
      </c>
      <c r="G2" s="47" t="s">
        <v>18</v>
      </c>
      <c r="H2" s="33" t="s">
        <v>4</v>
      </c>
      <c r="I2" s="33" t="s">
        <v>5</v>
      </c>
      <c r="J2" s="36" t="s">
        <v>19</v>
      </c>
      <c r="K2" s="32" t="s">
        <v>20</v>
      </c>
      <c r="L2" s="37" t="s">
        <v>21</v>
      </c>
      <c r="M2" s="37" t="s">
        <v>22</v>
      </c>
      <c r="N2" s="28" t="s">
        <v>23</v>
      </c>
      <c r="O2" s="28"/>
      <c r="P2" s="28"/>
      <c r="Q2" s="28" t="s">
        <v>125</v>
      </c>
      <c r="R2" s="28"/>
      <c r="S2" s="30" t="str">
        <f>"Цена "&amp;$S$1&amp;" "</f>
        <v xml:space="preserve">Цена Аполло </v>
      </c>
      <c r="T2" s="30" t="s">
        <v>13</v>
      </c>
      <c r="U2" s="30" t="s">
        <v>14</v>
      </c>
      <c r="V2" s="28" t="s">
        <v>15</v>
      </c>
      <c r="W2" s="35" t="str">
        <f>"Совокупные коммерческие затраты "&amp;(U1+X1)*100&amp;"%"</f>
        <v>Совокупные коммерческие затраты 5%</v>
      </c>
      <c r="X2" s="28" t="s">
        <v>24</v>
      </c>
      <c r="Y2" s="28" t="s">
        <v>25</v>
      </c>
      <c r="Z2" s="34" t="s">
        <v>26</v>
      </c>
      <c r="AA2" s="50" t="s">
        <v>31</v>
      </c>
      <c r="AB2" s="50" t="s">
        <v>32</v>
      </c>
      <c r="AC2" s="50" t="s">
        <v>33</v>
      </c>
      <c r="AD2" s="33" t="s">
        <v>30</v>
      </c>
      <c r="AE2" s="40" t="s">
        <v>27</v>
      </c>
      <c r="AF2" s="40" t="s">
        <v>126</v>
      </c>
      <c r="AG2" s="42" t="s">
        <v>6</v>
      </c>
      <c r="AH2" s="42" t="s">
        <v>8</v>
      </c>
      <c r="AI2" s="1"/>
      <c r="AJ2" s="30" t="s">
        <v>29</v>
      </c>
      <c r="AK2" s="48" t="s">
        <v>28</v>
      </c>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row>
    <row r="3" spans="1:86" s="2" customFormat="1" ht="24" customHeight="1">
      <c r="A3" s="53">
        <v>1.4999999999999999E-2</v>
      </c>
      <c r="B3" s="17" t="s">
        <v>34</v>
      </c>
      <c r="C3" s="17" t="s">
        <v>35</v>
      </c>
      <c r="D3" s="29"/>
      <c r="E3" s="46"/>
      <c r="F3" s="3"/>
      <c r="G3" s="31" t="e">
        <f>#REF!</f>
        <v>#REF!</v>
      </c>
      <c r="H3" s="27"/>
      <c r="I3" s="4"/>
      <c r="J3" s="3" t="str">
        <f t="shared" ref="J3" si="0">IF(F3=$F$1,$G$1,IF(F3=$H$1,$I$1,"-"))</f>
        <v>-</v>
      </c>
      <c r="K3" s="4" t="str">
        <f t="shared" ref="K3" si="1">IF(J3=$G$1,E3*G3,IF(J3=$I$1,E3*G3/$G$1*$I$1,"-"))</f>
        <v>-</v>
      </c>
      <c r="L3" s="3">
        <v>225</v>
      </c>
      <c r="M3" s="3">
        <f t="shared" ref="M3" si="2">L3/1.2</f>
        <v>187.5</v>
      </c>
      <c r="N3" s="3">
        <f t="shared" ref="N3" si="3">L3-M3</f>
        <v>37.5</v>
      </c>
      <c r="O3" s="3">
        <f>L3/2</f>
        <v>112.5</v>
      </c>
      <c r="P3" s="3">
        <f>Q3/L3</f>
        <v>0.52500000000000002</v>
      </c>
      <c r="Q3" s="3">
        <v>118.125</v>
      </c>
      <c r="R3" s="3">
        <f>S3-W3</f>
        <v>112.753125</v>
      </c>
      <c r="S3" s="31">
        <f>O3*1.055</f>
        <v>118.6875</v>
      </c>
      <c r="T3" s="31">
        <f t="shared" ref="T3" si="4">S3-U3</f>
        <v>98.90625</v>
      </c>
      <c r="U3" s="31">
        <f t="shared" ref="U3" si="5">S3-S3/1.2</f>
        <v>19.78125</v>
      </c>
      <c r="V3" s="54">
        <f t="shared" ref="V3:V49" si="6">S3*1.5</f>
        <v>178.03125</v>
      </c>
      <c r="W3" s="3">
        <f>S3*$U$1+S3*$X$1</f>
        <v>5.9343750000000002</v>
      </c>
      <c r="X3" s="3">
        <f t="shared" ref="X3:X49" si="7">(S3-(S3*$U$1))</f>
        <v>118.6875</v>
      </c>
      <c r="Y3" s="3">
        <f t="shared" ref="Y3:Y49" si="8">(T3-(T3*$X$1+S3*$U$1)-M3-AH3)</f>
        <v>-93.5390625</v>
      </c>
      <c r="Z3" s="41">
        <f t="shared" ref="Z3" si="9">Y3/X3</f>
        <v>-0.78811216429699837</v>
      </c>
      <c r="AA3" s="51">
        <f t="shared" ref="AA3:AA49" si="10">L3+S3*$X$1+AH3*1.2</f>
        <v>230.93437499999999</v>
      </c>
      <c r="AB3" s="51">
        <f t="shared" ref="AB3:AB49" si="11">S3-L3-S3*($U$1+$X$1)-AH3*1.2</f>
        <v>-112.246875</v>
      </c>
      <c r="AC3" s="52">
        <f>AB3/AA3</f>
        <v>-0.48605529168189016</v>
      </c>
      <c r="AD3" s="27">
        <v>50866</v>
      </c>
      <c r="AE3" s="25">
        <f t="shared" ref="AE3:AE49" si="12">R3*AD3</f>
        <v>5735300.4562499998</v>
      </c>
      <c r="AF3" s="25">
        <f t="shared" ref="AF3:AF49" si="13">L3*AD3</f>
        <v>11444850</v>
      </c>
      <c r="AG3" s="43" t="e">
        <f t="shared" ref="AG3:AG49" si="14">I3/H3</f>
        <v>#DIV/0!</v>
      </c>
      <c r="AH3" s="44">
        <v>0</v>
      </c>
      <c r="AI3" s="1"/>
      <c r="AJ3" s="31">
        <f t="shared" ref="AJ3:AJ49" si="15">M3/(1-0.35)</f>
        <v>288.46153846153845</v>
      </c>
      <c r="AK3" s="41">
        <f t="shared" ref="AK3:AK49" si="16">(AJ3-M3)/AJ3</f>
        <v>0.35</v>
      </c>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row>
    <row r="4" spans="1:86" s="2" customFormat="1" ht="24" customHeight="1">
      <c r="A4" s="53">
        <v>1.4999999999999999E-2</v>
      </c>
      <c r="B4" s="17" t="s">
        <v>36</v>
      </c>
      <c r="C4" s="17" t="s">
        <v>37</v>
      </c>
      <c r="D4" s="29"/>
      <c r="E4" s="46"/>
      <c r="F4" s="3"/>
      <c r="G4" s="31" t="e">
        <f>#REF!</f>
        <v>#REF!</v>
      </c>
      <c r="H4" s="27"/>
      <c r="I4" s="4"/>
      <c r="J4" s="3" t="str">
        <f t="shared" ref="J4:J49" si="17">IF(F4=$F$1,$G$1,IF(F4=$H$1,$I$1,"-"))</f>
        <v>-</v>
      </c>
      <c r="K4" s="4" t="str">
        <f t="shared" ref="K4:K49" si="18">IF(J4=$G$1,E4*G4,IF(J4=$I$1,E4*G4/$G$1*$I$1,"-"))</f>
        <v>-</v>
      </c>
      <c r="L4" s="3">
        <v>198.04704260319772</v>
      </c>
      <c r="M4" s="3">
        <f t="shared" ref="M4:M49" si="19">L4/1.2</f>
        <v>165.03920216933145</v>
      </c>
      <c r="N4" s="3">
        <f t="shared" ref="N4:N49" si="20">L4-M4</f>
        <v>33.007840433866278</v>
      </c>
      <c r="O4" s="3">
        <f t="shared" ref="O4:O48" si="21">L4/2</f>
        <v>99.023521301598862</v>
      </c>
      <c r="P4" s="3">
        <f t="shared" ref="P4:P49" si="22">Q4/L4</f>
        <v>0.52500000000000002</v>
      </c>
      <c r="Q4" s="3">
        <v>103.97469736667881</v>
      </c>
      <c r="R4" s="3">
        <f t="shared" ref="R4:R49" si="23">S4-W4</f>
        <v>99.246324224527456</v>
      </c>
      <c r="S4" s="31">
        <f t="shared" ref="S4:S49" si="24">O4*1.055</f>
        <v>104.4698149731868</v>
      </c>
      <c r="T4" s="31">
        <f t="shared" ref="T4:T49" si="25">S4-U4</f>
        <v>87.058179144322338</v>
      </c>
      <c r="U4" s="31">
        <f t="shared" ref="U4:U49" si="26">S4-S4/1.2</f>
        <v>17.411635828864462</v>
      </c>
      <c r="V4" s="54">
        <f t="shared" si="6"/>
        <v>156.70472245978021</v>
      </c>
      <c r="W4" s="3">
        <f t="shared" ref="W4:W49" si="27">S4*$U$1+S4*$X$1</f>
        <v>5.2234907486593407</v>
      </c>
      <c r="X4" s="3">
        <f t="shared" si="7"/>
        <v>104.4698149731868</v>
      </c>
      <c r="Y4" s="3">
        <f t="shared" si="8"/>
        <v>-82.333931982225224</v>
      </c>
      <c r="Z4" s="41">
        <f t="shared" ref="Z4:Z49" si="28">Y4/X4</f>
        <v>-0.78811216429699849</v>
      </c>
      <c r="AA4" s="51">
        <f t="shared" si="10"/>
        <v>203.27053335185707</v>
      </c>
      <c r="AB4" s="51">
        <f t="shared" si="11"/>
        <v>-98.800718378670268</v>
      </c>
      <c r="AC4" s="52">
        <f t="shared" ref="AC4:AC49" si="29">AB4/AA4</f>
        <v>-0.48605529168189016</v>
      </c>
      <c r="AD4" s="27">
        <v>30209</v>
      </c>
      <c r="AE4" s="25">
        <f t="shared" si="12"/>
        <v>2998132.2084987499</v>
      </c>
      <c r="AF4" s="25">
        <f t="shared" si="13"/>
        <v>5982803.1100000003</v>
      </c>
      <c r="AG4" s="43" t="e">
        <f t="shared" si="14"/>
        <v>#DIV/0!</v>
      </c>
      <c r="AH4" s="44">
        <v>0</v>
      </c>
      <c r="AI4" s="1"/>
      <c r="AJ4" s="31">
        <f t="shared" si="15"/>
        <v>253.90646487589453</v>
      </c>
      <c r="AK4" s="41">
        <f t="shared" si="16"/>
        <v>0.35</v>
      </c>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row>
    <row r="5" spans="1:86" s="2" customFormat="1" ht="24" customHeight="1">
      <c r="A5" s="53">
        <v>1.4999999999999999E-2</v>
      </c>
      <c r="B5" s="17" t="s">
        <v>38</v>
      </c>
      <c r="C5" s="17">
        <v>219669</v>
      </c>
      <c r="D5" s="29"/>
      <c r="E5" s="46"/>
      <c r="F5" s="3"/>
      <c r="G5" s="31" t="e">
        <f>#REF!</f>
        <v>#REF!</v>
      </c>
      <c r="H5" s="27"/>
      <c r="I5" s="4"/>
      <c r="J5" s="3" t="str">
        <f t="shared" si="17"/>
        <v>-</v>
      </c>
      <c r="K5" s="4" t="str">
        <f t="shared" si="18"/>
        <v>-</v>
      </c>
      <c r="L5" s="3">
        <v>64</v>
      </c>
      <c r="M5" s="3">
        <f t="shared" si="19"/>
        <v>53.333333333333336</v>
      </c>
      <c r="N5" s="3">
        <f t="shared" si="20"/>
        <v>10.666666666666664</v>
      </c>
      <c r="O5" s="3">
        <f t="shared" si="21"/>
        <v>32</v>
      </c>
      <c r="P5" s="3">
        <f t="shared" si="22"/>
        <v>0.52500000000000002</v>
      </c>
      <c r="Q5" s="3">
        <v>33.6</v>
      </c>
      <c r="R5" s="3">
        <f t="shared" si="23"/>
        <v>32.071999999999996</v>
      </c>
      <c r="S5" s="31">
        <f t="shared" si="24"/>
        <v>33.76</v>
      </c>
      <c r="T5" s="31">
        <f t="shared" si="25"/>
        <v>28.133333333333333</v>
      </c>
      <c r="U5" s="31">
        <f t="shared" si="26"/>
        <v>5.6266666666666652</v>
      </c>
      <c r="V5" s="54">
        <f t="shared" si="6"/>
        <v>50.64</v>
      </c>
      <c r="W5" s="3">
        <f t="shared" si="27"/>
        <v>1.6879999999999999</v>
      </c>
      <c r="X5" s="3">
        <f t="shared" si="7"/>
        <v>33.76</v>
      </c>
      <c r="Y5" s="3">
        <f t="shared" si="8"/>
        <v>-26.606666666666669</v>
      </c>
      <c r="Z5" s="41">
        <f t="shared" si="28"/>
        <v>-0.78811216429699849</v>
      </c>
      <c r="AA5" s="51">
        <f t="shared" si="10"/>
        <v>65.688000000000002</v>
      </c>
      <c r="AB5" s="51">
        <f t="shared" si="11"/>
        <v>-31.928000000000001</v>
      </c>
      <c r="AC5" s="52">
        <f t="shared" si="29"/>
        <v>-0.48605529168189016</v>
      </c>
      <c r="AD5" s="27">
        <v>29893</v>
      </c>
      <c r="AE5" s="25">
        <f t="shared" si="12"/>
        <v>958728.29599999986</v>
      </c>
      <c r="AF5" s="25">
        <f t="shared" si="13"/>
        <v>1913152</v>
      </c>
      <c r="AG5" s="43" t="e">
        <f t="shared" si="14"/>
        <v>#DIV/0!</v>
      </c>
      <c r="AH5" s="44">
        <v>0</v>
      </c>
      <c r="AI5" s="1"/>
      <c r="AJ5" s="31">
        <f t="shared" si="15"/>
        <v>82.051282051282058</v>
      </c>
      <c r="AK5" s="41">
        <f t="shared" si="16"/>
        <v>0.35000000000000003</v>
      </c>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1:86" s="2" customFormat="1" ht="24" customHeight="1">
      <c r="A6" s="53">
        <v>1.4999999999999999E-2</v>
      </c>
      <c r="B6" s="17" t="s">
        <v>39</v>
      </c>
      <c r="C6" s="17">
        <v>76631</v>
      </c>
      <c r="D6" s="29"/>
      <c r="E6" s="46"/>
      <c r="F6" s="3"/>
      <c r="G6" s="31" t="e">
        <f>#REF!</f>
        <v>#REF!</v>
      </c>
      <c r="H6" s="27"/>
      <c r="I6" s="4"/>
      <c r="J6" s="3" t="str">
        <f t="shared" si="17"/>
        <v>-</v>
      </c>
      <c r="K6" s="4" t="str">
        <f t="shared" si="18"/>
        <v>-</v>
      </c>
      <c r="L6" s="3">
        <v>183.69331759177408</v>
      </c>
      <c r="M6" s="3">
        <f t="shared" si="19"/>
        <v>153.07776465981175</v>
      </c>
      <c r="N6" s="3">
        <f t="shared" si="20"/>
        <v>30.615552931962327</v>
      </c>
      <c r="O6" s="3">
        <f>L6*0.3</f>
        <v>55.107995277532218</v>
      </c>
      <c r="P6" s="3">
        <f t="shared" si="22"/>
        <v>0.31499999999999995</v>
      </c>
      <c r="Q6" s="3">
        <v>57.863395041408829</v>
      </c>
      <c r="R6" s="3">
        <f t="shared" si="23"/>
        <v>55.231988266906662</v>
      </c>
      <c r="S6" s="31">
        <f t="shared" si="24"/>
        <v>58.138935017796484</v>
      </c>
      <c r="T6" s="31">
        <f t="shared" si="25"/>
        <v>48.449112514830404</v>
      </c>
      <c r="U6" s="31">
        <f t="shared" si="26"/>
        <v>9.6898225029660807</v>
      </c>
      <c r="V6" s="54">
        <f t="shared" si="6"/>
        <v>87.208402526694726</v>
      </c>
      <c r="W6" s="3">
        <f t="shared" si="27"/>
        <v>2.9069467508898246</v>
      </c>
      <c r="X6" s="3">
        <f t="shared" si="7"/>
        <v>58.138935017796484</v>
      </c>
      <c r="Y6" s="3">
        <f t="shared" si="8"/>
        <v>-107.05110777072287</v>
      </c>
      <c r="Z6" s="41">
        <f>Y6/X6</f>
        <v>-1.8412980516061093</v>
      </c>
      <c r="AA6" s="51">
        <f t="shared" si="10"/>
        <v>186.60026434266391</v>
      </c>
      <c r="AB6" s="51">
        <f t="shared" si="11"/>
        <v>-128.46132932486742</v>
      </c>
      <c r="AC6" s="52">
        <f t="shared" si="29"/>
        <v>-0.68843058597691542</v>
      </c>
      <c r="AD6" s="27">
        <v>42986</v>
      </c>
      <c r="AE6" s="25">
        <f t="shared" si="12"/>
        <v>2374202.2476412496</v>
      </c>
      <c r="AF6" s="25">
        <f t="shared" si="13"/>
        <v>7896240.9500000002</v>
      </c>
      <c r="AG6" s="43" t="e">
        <f t="shared" si="14"/>
        <v>#DIV/0!</v>
      </c>
      <c r="AH6" s="44">
        <v>0</v>
      </c>
      <c r="AI6" s="1"/>
      <c r="AJ6" s="31">
        <f t="shared" si="15"/>
        <v>235.50425332278729</v>
      </c>
      <c r="AK6" s="41">
        <f t="shared" si="16"/>
        <v>0.35</v>
      </c>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1:86" s="2" customFormat="1" ht="24" customHeight="1">
      <c r="A7" s="53">
        <v>1.4999999999999999E-2</v>
      </c>
      <c r="B7" s="17" t="s">
        <v>40</v>
      </c>
      <c r="C7" s="17" t="s">
        <v>41</v>
      </c>
      <c r="D7" s="29"/>
      <c r="E7" s="46"/>
      <c r="F7" s="3"/>
      <c r="G7" s="31" t="e">
        <f>#REF!</f>
        <v>#REF!</v>
      </c>
      <c r="H7" s="27"/>
      <c r="I7" s="4"/>
      <c r="J7" s="3" t="str">
        <f t="shared" si="17"/>
        <v>-</v>
      </c>
      <c r="K7" s="4" t="str">
        <f t="shared" si="18"/>
        <v>-</v>
      </c>
      <c r="L7" s="3">
        <v>353.17887032617347</v>
      </c>
      <c r="M7" s="3">
        <f t="shared" si="19"/>
        <v>294.31572527181123</v>
      </c>
      <c r="N7" s="3">
        <f t="shared" si="20"/>
        <v>58.863145054362235</v>
      </c>
      <c r="O7" s="3">
        <f>L7*0.3</f>
        <v>105.95366109785203</v>
      </c>
      <c r="P7" s="3">
        <f t="shared" si="22"/>
        <v>0.315</v>
      </c>
      <c r="Q7" s="3">
        <v>111.25134415274464</v>
      </c>
      <c r="R7" s="3">
        <f t="shared" si="23"/>
        <v>106.19205683532219</v>
      </c>
      <c r="S7" s="31">
        <f t="shared" si="24"/>
        <v>111.78111245823389</v>
      </c>
      <c r="T7" s="31">
        <f t="shared" si="25"/>
        <v>93.150927048528246</v>
      </c>
      <c r="U7" s="31">
        <f t="shared" si="26"/>
        <v>18.630185409705646</v>
      </c>
      <c r="V7" s="54">
        <f t="shared" si="6"/>
        <v>167.67166868735083</v>
      </c>
      <c r="W7" s="3">
        <f t="shared" si="27"/>
        <v>5.5890556229116948</v>
      </c>
      <c r="X7" s="3">
        <f t="shared" si="7"/>
        <v>111.78111245823389</v>
      </c>
      <c r="Y7" s="3">
        <f t="shared" si="8"/>
        <v>-205.82234457570939</v>
      </c>
      <c r="Z7" s="41">
        <f t="shared" si="28"/>
        <v>-1.8412980516061088</v>
      </c>
      <c r="AA7" s="51">
        <f t="shared" si="10"/>
        <v>358.76792594908517</v>
      </c>
      <c r="AB7" s="51">
        <f t="shared" si="11"/>
        <v>-246.98681349085126</v>
      </c>
      <c r="AC7" s="52">
        <f t="shared" si="29"/>
        <v>-0.68843058597691531</v>
      </c>
      <c r="AD7" s="27">
        <v>2507</v>
      </c>
      <c r="AE7" s="25">
        <f t="shared" si="12"/>
        <v>266223.48648615275</v>
      </c>
      <c r="AF7" s="25">
        <f t="shared" si="13"/>
        <v>885419.42790771683</v>
      </c>
      <c r="AG7" s="43" t="e">
        <f t="shared" si="14"/>
        <v>#DIV/0!</v>
      </c>
      <c r="AH7" s="44">
        <v>0</v>
      </c>
      <c r="AI7" s="1"/>
      <c r="AJ7" s="31">
        <f t="shared" si="15"/>
        <v>452.7934234950942</v>
      </c>
      <c r="AK7" s="41">
        <f t="shared" si="16"/>
        <v>0.35</v>
      </c>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1:86" s="2" customFormat="1" ht="24" customHeight="1">
      <c r="A8" s="53">
        <v>1.4999999999999999E-2</v>
      </c>
      <c r="B8" s="17" t="s">
        <v>42</v>
      </c>
      <c r="C8" s="17" t="s">
        <v>43</v>
      </c>
      <c r="D8" s="29"/>
      <c r="E8" s="46"/>
      <c r="F8" s="3"/>
      <c r="G8" s="31" t="e">
        <f>#REF!</f>
        <v>#REF!</v>
      </c>
      <c r="H8" s="27"/>
      <c r="I8" s="4"/>
      <c r="J8" s="3" t="str">
        <f t="shared" si="17"/>
        <v>-</v>
      </c>
      <c r="K8" s="4" t="str">
        <f t="shared" si="18"/>
        <v>-</v>
      </c>
      <c r="L8" s="3">
        <v>567.05355670103097</v>
      </c>
      <c r="M8" s="3">
        <f t="shared" si="19"/>
        <v>472.54463058419248</v>
      </c>
      <c r="N8" s="3">
        <f t="shared" si="20"/>
        <v>94.508926116838495</v>
      </c>
      <c r="O8" s="3">
        <f>L8*0.7</f>
        <v>396.93748969072163</v>
      </c>
      <c r="P8" s="3">
        <f t="shared" si="22"/>
        <v>0.73499999999999999</v>
      </c>
      <c r="Q8" s="3">
        <v>416.78436417525774</v>
      </c>
      <c r="R8" s="3">
        <f t="shared" si="23"/>
        <v>397.83059904252571</v>
      </c>
      <c r="S8" s="31">
        <f t="shared" si="24"/>
        <v>418.76905162371128</v>
      </c>
      <c r="T8" s="31">
        <f t="shared" si="25"/>
        <v>348.97420968642609</v>
      </c>
      <c r="U8" s="31">
        <f t="shared" si="26"/>
        <v>69.794841937285184</v>
      </c>
      <c r="V8" s="54">
        <f t="shared" si="6"/>
        <v>628.15357743556694</v>
      </c>
      <c r="W8" s="3">
        <f t="shared" si="27"/>
        <v>20.938452581185565</v>
      </c>
      <c r="X8" s="3">
        <f t="shared" si="7"/>
        <v>418.76905162371128</v>
      </c>
      <c r="Y8" s="3">
        <f t="shared" si="8"/>
        <v>-141.01913138208766</v>
      </c>
      <c r="Z8" s="41">
        <f t="shared" si="28"/>
        <v>-0.33674678402166569</v>
      </c>
      <c r="AA8" s="51">
        <f t="shared" si="10"/>
        <v>587.99200928221649</v>
      </c>
      <c r="AB8" s="51">
        <f t="shared" si="11"/>
        <v>-169.22295765850527</v>
      </c>
      <c r="AC8" s="52">
        <f t="shared" si="29"/>
        <v>-0.287798056754346</v>
      </c>
      <c r="AD8" s="27">
        <v>2848</v>
      </c>
      <c r="AE8" s="25">
        <f t="shared" si="12"/>
        <v>1133021.5460731131</v>
      </c>
      <c r="AF8" s="25">
        <f t="shared" si="13"/>
        <v>1614968.5294845363</v>
      </c>
      <c r="AG8" s="43" t="e">
        <f t="shared" si="14"/>
        <v>#DIV/0!</v>
      </c>
      <c r="AH8" s="44">
        <v>0</v>
      </c>
      <c r="AI8" s="1"/>
      <c r="AJ8" s="31">
        <f t="shared" si="15"/>
        <v>726.99173936029604</v>
      </c>
      <c r="AK8" s="41">
        <f t="shared" si="16"/>
        <v>0.34999999999999992</v>
      </c>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1:86" s="2" customFormat="1" ht="24" customHeight="1">
      <c r="A9" s="53">
        <v>1.4999999999999999E-2</v>
      </c>
      <c r="B9" s="17" t="s">
        <v>44</v>
      </c>
      <c r="C9" s="17" t="s">
        <v>45</v>
      </c>
      <c r="D9" s="29"/>
      <c r="E9" s="46"/>
      <c r="F9" s="3"/>
      <c r="G9" s="31" t="e">
        <f>#REF!</f>
        <v>#REF!</v>
      </c>
      <c r="H9" s="27"/>
      <c r="I9" s="4"/>
      <c r="J9" s="3" t="str">
        <f t="shared" si="17"/>
        <v>-</v>
      </c>
      <c r="K9" s="4" t="str">
        <f t="shared" si="18"/>
        <v>-</v>
      </c>
      <c r="L9" s="3">
        <v>72.621659719104727</v>
      </c>
      <c r="M9" s="3">
        <f t="shared" si="19"/>
        <v>60.518049765920608</v>
      </c>
      <c r="N9" s="3">
        <f t="shared" si="20"/>
        <v>12.103609953184119</v>
      </c>
      <c r="O9" s="3">
        <f>L9*0.6</f>
        <v>43.572995831462833</v>
      </c>
      <c r="P9" s="3">
        <f t="shared" si="22"/>
        <v>0.63</v>
      </c>
      <c r="Q9" s="3">
        <v>45.751645623035976</v>
      </c>
      <c r="R9" s="3">
        <f t="shared" si="23"/>
        <v>43.671035072083626</v>
      </c>
      <c r="S9" s="31">
        <f t="shared" si="24"/>
        <v>45.969510602193289</v>
      </c>
      <c r="T9" s="31">
        <f t="shared" si="25"/>
        <v>38.307925501827739</v>
      </c>
      <c r="U9" s="31">
        <f t="shared" si="26"/>
        <v>7.6615851003655493</v>
      </c>
      <c r="V9" s="54">
        <f t="shared" si="6"/>
        <v>68.954265903289937</v>
      </c>
      <c r="W9" s="3">
        <f t="shared" si="27"/>
        <v>2.2984755301096644</v>
      </c>
      <c r="X9" s="3">
        <f t="shared" si="7"/>
        <v>45.969510602193289</v>
      </c>
      <c r="Y9" s="3">
        <f t="shared" si="8"/>
        <v>-24.125520539184258</v>
      </c>
      <c r="Z9" s="41">
        <f t="shared" si="28"/>
        <v>-0.52481569246972115</v>
      </c>
      <c r="AA9" s="51">
        <f t="shared" si="10"/>
        <v>74.920135249214397</v>
      </c>
      <c r="AB9" s="51">
        <f t="shared" si="11"/>
        <v>-28.950624647021101</v>
      </c>
      <c r="AC9" s="52">
        <f t="shared" si="29"/>
        <v>-0.38641981292104882</v>
      </c>
      <c r="AD9" s="27">
        <v>14913</v>
      </c>
      <c r="AE9" s="25">
        <f t="shared" si="12"/>
        <v>651266.14602998307</v>
      </c>
      <c r="AF9" s="25">
        <f t="shared" si="13"/>
        <v>1083006.8113910088</v>
      </c>
      <c r="AG9" s="43" t="e">
        <f t="shared" si="14"/>
        <v>#DIV/0!</v>
      </c>
      <c r="AH9" s="44">
        <v>0</v>
      </c>
      <c r="AI9" s="1"/>
      <c r="AJ9" s="31">
        <f t="shared" si="15"/>
        <v>93.10469194757016</v>
      </c>
      <c r="AK9" s="41">
        <f t="shared" si="16"/>
        <v>0.35</v>
      </c>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1:86" s="2" customFormat="1" ht="24" customHeight="1">
      <c r="A10" s="53">
        <v>1.4999999999999999E-2</v>
      </c>
      <c r="B10" s="17" t="s">
        <v>46</v>
      </c>
      <c r="C10" s="17" t="s">
        <v>47</v>
      </c>
      <c r="D10" s="29"/>
      <c r="E10" s="46"/>
      <c r="F10" s="3"/>
      <c r="G10" s="31" t="e">
        <f>#REF!</f>
        <v>#REF!</v>
      </c>
      <c r="H10" s="27"/>
      <c r="I10" s="4"/>
      <c r="J10" s="3" t="str">
        <f t="shared" si="17"/>
        <v>-</v>
      </c>
      <c r="K10" s="4" t="str">
        <f t="shared" si="18"/>
        <v>-</v>
      </c>
      <c r="L10" s="3">
        <v>143.54798776849643</v>
      </c>
      <c r="M10" s="3">
        <f t="shared" si="19"/>
        <v>119.62332314041369</v>
      </c>
      <c r="N10" s="3">
        <f t="shared" si="20"/>
        <v>23.924664628082738</v>
      </c>
      <c r="O10" s="3">
        <f>L10*0.6</f>
        <v>86.128792661097847</v>
      </c>
      <c r="P10" s="3">
        <f t="shared" si="22"/>
        <v>0.62999999999999989</v>
      </c>
      <c r="Q10" s="3">
        <v>90.43523229415274</v>
      </c>
      <c r="R10" s="3">
        <f t="shared" si="23"/>
        <v>86.322582444585308</v>
      </c>
      <c r="S10" s="31">
        <f t="shared" si="24"/>
        <v>90.865876257458225</v>
      </c>
      <c r="T10" s="31">
        <f t="shared" si="25"/>
        <v>75.721563547881857</v>
      </c>
      <c r="U10" s="31">
        <f t="shared" si="26"/>
        <v>15.144312709576369</v>
      </c>
      <c r="V10" s="54">
        <f t="shared" si="6"/>
        <v>136.29881438618733</v>
      </c>
      <c r="W10" s="3">
        <f t="shared" si="27"/>
        <v>4.5432938128729115</v>
      </c>
      <c r="X10" s="3">
        <f t="shared" si="7"/>
        <v>90.865876257458225</v>
      </c>
      <c r="Y10" s="3">
        <f t="shared" si="8"/>
        <v>-47.68783776992592</v>
      </c>
      <c r="Z10" s="41">
        <f t="shared" si="28"/>
        <v>-0.52481569246972104</v>
      </c>
      <c r="AA10" s="51">
        <f t="shared" si="10"/>
        <v>148.09128158136934</v>
      </c>
      <c r="AB10" s="51">
        <f t="shared" si="11"/>
        <v>-57.225405323911112</v>
      </c>
      <c r="AC10" s="52">
        <f t="shared" si="29"/>
        <v>-0.38641981292104888</v>
      </c>
      <c r="AD10" s="27">
        <v>6362</v>
      </c>
      <c r="AE10" s="25">
        <f t="shared" si="12"/>
        <v>549184.26951245172</v>
      </c>
      <c r="AF10" s="25">
        <f t="shared" si="13"/>
        <v>913252.29818317422</v>
      </c>
      <c r="AG10" s="43" t="e">
        <f t="shared" si="14"/>
        <v>#DIV/0!</v>
      </c>
      <c r="AH10" s="44">
        <v>0</v>
      </c>
      <c r="AI10" s="1"/>
      <c r="AJ10" s="31">
        <f t="shared" si="15"/>
        <v>184.0358817544826</v>
      </c>
      <c r="AK10" s="41">
        <f t="shared" si="16"/>
        <v>0.35000000000000003</v>
      </c>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1:86" s="2" customFormat="1" ht="24" customHeight="1">
      <c r="A11" s="53">
        <v>1.4999999999999999E-2</v>
      </c>
      <c r="B11" s="17" t="s">
        <v>48</v>
      </c>
      <c r="C11" s="17" t="s">
        <v>49</v>
      </c>
      <c r="D11" s="29"/>
      <c r="E11" s="46"/>
      <c r="F11" s="3"/>
      <c r="G11" s="31" t="e">
        <f>#REF!</f>
        <v>#REF!</v>
      </c>
      <c r="H11" s="27"/>
      <c r="I11" s="4"/>
      <c r="J11" s="3" t="str">
        <f t="shared" si="17"/>
        <v>-</v>
      </c>
      <c r="K11" s="4" t="str">
        <f t="shared" si="18"/>
        <v>-</v>
      </c>
      <c r="L11" s="3">
        <v>414.77301912110033</v>
      </c>
      <c r="M11" s="3">
        <f t="shared" si="19"/>
        <v>345.64418260091696</v>
      </c>
      <c r="N11" s="3">
        <f t="shared" si="20"/>
        <v>69.12883652018337</v>
      </c>
      <c r="O11" s="3">
        <f>L11*0.7</f>
        <v>290.34111338477021</v>
      </c>
      <c r="P11" s="3">
        <f t="shared" si="22"/>
        <v>0.73499999999999999</v>
      </c>
      <c r="Q11" s="3">
        <v>304.85816905400873</v>
      </c>
      <c r="R11" s="3">
        <f t="shared" si="23"/>
        <v>290.99438088988592</v>
      </c>
      <c r="S11" s="31">
        <f t="shared" si="24"/>
        <v>306.30987462093253</v>
      </c>
      <c r="T11" s="31">
        <f t="shared" si="25"/>
        <v>255.25822885077713</v>
      </c>
      <c r="U11" s="31">
        <f t="shared" si="26"/>
        <v>51.051645770155403</v>
      </c>
      <c r="V11" s="54">
        <f t="shared" si="6"/>
        <v>459.4648119313988</v>
      </c>
      <c r="W11" s="3">
        <f t="shared" si="27"/>
        <v>15.315493731046628</v>
      </c>
      <c r="X11" s="3">
        <f t="shared" si="7"/>
        <v>306.30987462093253</v>
      </c>
      <c r="Y11" s="3">
        <f t="shared" si="8"/>
        <v>-103.1488651926787</v>
      </c>
      <c r="Z11" s="41">
        <f t="shared" si="28"/>
        <v>-0.3367467840216658</v>
      </c>
      <c r="AA11" s="51">
        <f t="shared" si="10"/>
        <v>430.08851285214695</v>
      </c>
      <c r="AB11" s="51">
        <f t="shared" si="11"/>
        <v>-123.77863823121443</v>
      </c>
      <c r="AC11" s="52">
        <f t="shared" si="29"/>
        <v>-0.28779805675434594</v>
      </c>
      <c r="AD11" s="27">
        <v>2981</v>
      </c>
      <c r="AE11" s="25">
        <f t="shared" si="12"/>
        <v>867454.24943274993</v>
      </c>
      <c r="AF11" s="25">
        <f t="shared" si="13"/>
        <v>1236438.3700000001</v>
      </c>
      <c r="AG11" s="43" t="e">
        <f t="shared" si="14"/>
        <v>#DIV/0!</v>
      </c>
      <c r="AH11" s="44">
        <v>0</v>
      </c>
      <c r="AI11" s="1"/>
      <c r="AJ11" s="31">
        <f t="shared" si="15"/>
        <v>531.76028092448757</v>
      </c>
      <c r="AK11" s="41">
        <f t="shared" si="16"/>
        <v>0.34999999999999992</v>
      </c>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1:86" s="2" customFormat="1" ht="24" customHeight="1">
      <c r="A12" s="53">
        <v>1.4999999999999999E-2</v>
      </c>
      <c r="B12" s="17" t="s">
        <v>50</v>
      </c>
      <c r="C12" s="17" t="s">
        <v>51</v>
      </c>
      <c r="D12" s="29"/>
      <c r="E12" s="46"/>
      <c r="F12" s="3"/>
      <c r="G12" s="31" t="e">
        <f>#REF!</f>
        <v>#REF!</v>
      </c>
      <c r="H12" s="27"/>
      <c r="I12" s="4"/>
      <c r="J12" s="3" t="str">
        <f t="shared" si="17"/>
        <v>-</v>
      </c>
      <c r="K12" s="4" t="str">
        <f t="shared" si="18"/>
        <v>-</v>
      </c>
      <c r="L12" s="3">
        <v>111.0043849469496</v>
      </c>
      <c r="M12" s="3">
        <f t="shared" si="19"/>
        <v>92.503654122458002</v>
      </c>
      <c r="N12" s="3">
        <f t="shared" si="20"/>
        <v>18.500730824491598</v>
      </c>
      <c r="O12" s="3">
        <f t="shared" si="21"/>
        <v>55.5021924734748</v>
      </c>
      <c r="P12" s="3">
        <f t="shared" si="22"/>
        <v>0.52500000000000002</v>
      </c>
      <c r="Q12" s="3">
        <v>58.277302097148542</v>
      </c>
      <c r="R12" s="3">
        <f t="shared" si="23"/>
        <v>55.627072406540115</v>
      </c>
      <c r="S12" s="31">
        <f t="shared" si="24"/>
        <v>58.554813059515908</v>
      </c>
      <c r="T12" s="31">
        <f t="shared" si="25"/>
        <v>48.79567754959659</v>
      </c>
      <c r="U12" s="31">
        <f t="shared" si="26"/>
        <v>9.759135509919318</v>
      </c>
      <c r="V12" s="54">
        <f t="shared" si="6"/>
        <v>87.832219589273862</v>
      </c>
      <c r="W12" s="3">
        <f t="shared" si="27"/>
        <v>2.9277406529757957</v>
      </c>
      <c r="X12" s="3">
        <f t="shared" si="7"/>
        <v>58.554813059515908</v>
      </c>
      <c r="Y12" s="3">
        <f t="shared" si="8"/>
        <v>-46.147760450341238</v>
      </c>
      <c r="Z12" s="41">
        <f t="shared" si="28"/>
        <v>-0.7881121642969986</v>
      </c>
      <c r="AA12" s="51">
        <f t="shared" si="10"/>
        <v>113.9321255999254</v>
      </c>
      <c r="AB12" s="51">
        <f t="shared" si="11"/>
        <v>-55.377312540409484</v>
      </c>
      <c r="AC12" s="52">
        <f t="shared" si="29"/>
        <v>-0.48605529168189016</v>
      </c>
      <c r="AD12" s="27">
        <v>5960</v>
      </c>
      <c r="AE12" s="25">
        <f t="shared" si="12"/>
        <v>331537.35154297907</v>
      </c>
      <c r="AF12" s="25">
        <f t="shared" si="13"/>
        <v>661586.13428381959</v>
      </c>
      <c r="AG12" s="43" t="e">
        <f t="shared" si="14"/>
        <v>#DIV/0!</v>
      </c>
      <c r="AH12" s="44">
        <v>0</v>
      </c>
      <c r="AI12" s="1"/>
      <c r="AJ12" s="31">
        <f t="shared" si="15"/>
        <v>142.31331403455076</v>
      </c>
      <c r="AK12" s="41">
        <f t="shared" si="16"/>
        <v>0.34999999999999992</v>
      </c>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1:86" s="2" customFormat="1" ht="24" customHeight="1">
      <c r="A13" s="53">
        <v>1.4999999999999999E-2</v>
      </c>
      <c r="B13" s="17" t="s">
        <v>52</v>
      </c>
      <c r="C13" s="17" t="s">
        <v>53</v>
      </c>
      <c r="D13" s="29"/>
      <c r="E13" s="46"/>
      <c r="F13" s="3"/>
      <c r="G13" s="31" t="e">
        <f>#REF!</f>
        <v>#REF!</v>
      </c>
      <c r="H13" s="27"/>
      <c r="I13" s="4"/>
      <c r="J13" s="3" t="str">
        <f t="shared" si="17"/>
        <v>-</v>
      </c>
      <c r="K13" s="4" t="str">
        <f t="shared" si="18"/>
        <v>-</v>
      </c>
      <c r="L13" s="3">
        <v>75.33945402582043</v>
      </c>
      <c r="M13" s="3">
        <f t="shared" si="19"/>
        <v>62.782878354850361</v>
      </c>
      <c r="N13" s="3">
        <f t="shared" si="20"/>
        <v>12.556575670970069</v>
      </c>
      <c r="O13" s="3">
        <f t="shared" si="21"/>
        <v>37.669727012910215</v>
      </c>
      <c r="P13" s="3">
        <f t="shared" si="22"/>
        <v>0.52500000000000002</v>
      </c>
      <c r="Q13" s="3">
        <v>39.553213363555727</v>
      </c>
      <c r="R13" s="3">
        <f t="shared" si="23"/>
        <v>37.754483898689266</v>
      </c>
      <c r="S13" s="31">
        <f t="shared" si="24"/>
        <v>39.741561998620277</v>
      </c>
      <c r="T13" s="31">
        <f t="shared" si="25"/>
        <v>33.117968332183565</v>
      </c>
      <c r="U13" s="31">
        <f t="shared" si="26"/>
        <v>6.6235936664367117</v>
      </c>
      <c r="V13" s="54">
        <f t="shared" si="6"/>
        <v>59.612342997930412</v>
      </c>
      <c r="W13" s="3">
        <f t="shared" si="27"/>
        <v>1.987078099931014</v>
      </c>
      <c r="X13" s="3">
        <f t="shared" si="7"/>
        <v>39.741561998620277</v>
      </c>
      <c r="Y13" s="3">
        <f t="shared" si="8"/>
        <v>-31.320808439275975</v>
      </c>
      <c r="Z13" s="41">
        <f t="shared" si="28"/>
        <v>-0.78811216429699849</v>
      </c>
      <c r="AA13" s="51">
        <f t="shared" si="10"/>
        <v>77.326532125751442</v>
      </c>
      <c r="AB13" s="51">
        <f t="shared" si="11"/>
        <v>-37.584970127131164</v>
      </c>
      <c r="AC13" s="52">
        <f t="shared" si="29"/>
        <v>-0.48605529168189016</v>
      </c>
      <c r="AD13" s="27">
        <v>10147</v>
      </c>
      <c r="AE13" s="25">
        <f t="shared" si="12"/>
        <v>383094.74812</v>
      </c>
      <c r="AF13" s="25">
        <f t="shared" si="13"/>
        <v>764469.44</v>
      </c>
      <c r="AG13" s="43" t="e">
        <f t="shared" si="14"/>
        <v>#DIV/0!</v>
      </c>
      <c r="AH13" s="44">
        <v>0</v>
      </c>
      <c r="AI13" s="1"/>
      <c r="AJ13" s="31">
        <f t="shared" si="15"/>
        <v>96.589043622846702</v>
      </c>
      <c r="AK13" s="41">
        <f t="shared" si="16"/>
        <v>0.35</v>
      </c>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1:86" s="2" customFormat="1" ht="24" customHeight="1">
      <c r="A14" s="53">
        <v>1.4999999999999999E-2</v>
      </c>
      <c r="B14" s="17" t="s">
        <v>54</v>
      </c>
      <c r="C14" s="17" t="s">
        <v>55</v>
      </c>
      <c r="D14" s="29"/>
      <c r="E14" s="46"/>
      <c r="F14" s="3"/>
      <c r="G14" s="31" t="e">
        <f>#REF!</f>
        <v>#REF!</v>
      </c>
      <c r="H14" s="27"/>
      <c r="I14" s="4"/>
      <c r="J14" s="3" t="str">
        <f t="shared" si="17"/>
        <v>-</v>
      </c>
      <c r="K14" s="4" t="str">
        <f t="shared" si="18"/>
        <v>-</v>
      </c>
      <c r="L14" s="3">
        <v>190</v>
      </c>
      <c r="M14" s="3">
        <f t="shared" si="19"/>
        <v>158.33333333333334</v>
      </c>
      <c r="N14" s="3">
        <f t="shared" si="20"/>
        <v>31.666666666666657</v>
      </c>
      <c r="O14" s="3">
        <f t="shared" si="21"/>
        <v>95</v>
      </c>
      <c r="P14" s="3">
        <f t="shared" si="22"/>
        <v>0.52500000000000002</v>
      </c>
      <c r="Q14" s="3">
        <v>99.75</v>
      </c>
      <c r="R14" s="3">
        <f t="shared" si="23"/>
        <v>95.21374999999999</v>
      </c>
      <c r="S14" s="31">
        <f t="shared" si="24"/>
        <v>100.22499999999999</v>
      </c>
      <c r="T14" s="31">
        <f t="shared" si="25"/>
        <v>83.520833333333329</v>
      </c>
      <c r="U14" s="31">
        <f t="shared" si="26"/>
        <v>16.704166666666666</v>
      </c>
      <c r="V14" s="54">
        <f t="shared" si="6"/>
        <v>150.33749999999998</v>
      </c>
      <c r="W14" s="3">
        <f t="shared" si="27"/>
        <v>5.0112500000000004</v>
      </c>
      <c r="X14" s="3">
        <f t="shared" si="7"/>
        <v>100.22499999999999</v>
      </c>
      <c r="Y14" s="3">
        <f t="shared" si="8"/>
        <v>-78.988541666666677</v>
      </c>
      <c r="Z14" s="41">
        <f t="shared" si="28"/>
        <v>-0.7881121642969986</v>
      </c>
      <c r="AA14" s="51">
        <f t="shared" si="10"/>
        <v>195.01124999999999</v>
      </c>
      <c r="AB14" s="51">
        <f t="shared" si="11"/>
        <v>-94.78625000000001</v>
      </c>
      <c r="AC14" s="52">
        <f t="shared" si="29"/>
        <v>-0.48605529168189021</v>
      </c>
      <c r="AD14" s="27">
        <v>4805</v>
      </c>
      <c r="AE14" s="25">
        <f t="shared" si="12"/>
        <v>457502.06874999998</v>
      </c>
      <c r="AF14" s="25">
        <f t="shared" si="13"/>
        <v>912950</v>
      </c>
      <c r="AG14" s="43" t="e">
        <f t="shared" si="14"/>
        <v>#DIV/0!</v>
      </c>
      <c r="AH14" s="44">
        <v>0</v>
      </c>
      <c r="AI14" s="1"/>
      <c r="AJ14" s="31">
        <f t="shared" si="15"/>
        <v>243.58974358974359</v>
      </c>
      <c r="AK14" s="41">
        <f t="shared" si="16"/>
        <v>0.35</v>
      </c>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1:86" s="2" customFormat="1" ht="24" customHeight="1">
      <c r="A15" s="53">
        <v>1.4999999999999999E-2</v>
      </c>
      <c r="B15" s="17" t="s">
        <v>56</v>
      </c>
      <c r="C15" s="17" t="s">
        <v>57</v>
      </c>
      <c r="D15" s="29"/>
      <c r="E15" s="46"/>
      <c r="F15" s="3"/>
      <c r="G15" s="31" t="e">
        <f>#REF!</f>
        <v>#REF!</v>
      </c>
      <c r="H15" s="27"/>
      <c r="I15" s="4"/>
      <c r="J15" s="3" t="str">
        <f t="shared" si="17"/>
        <v>-</v>
      </c>
      <c r="K15" s="4" t="str">
        <f t="shared" si="18"/>
        <v>-</v>
      </c>
      <c r="L15" s="3">
        <v>89.992398296292251</v>
      </c>
      <c r="M15" s="3">
        <f t="shared" si="19"/>
        <v>74.993665246910211</v>
      </c>
      <c r="N15" s="3">
        <f t="shared" si="20"/>
        <v>14.998733049382039</v>
      </c>
      <c r="O15" s="3">
        <f t="shared" si="21"/>
        <v>44.996199148146125</v>
      </c>
      <c r="P15" s="3">
        <f t="shared" si="22"/>
        <v>0.52500000000000002</v>
      </c>
      <c r="Q15" s="3">
        <v>47.246009105553433</v>
      </c>
      <c r="R15" s="3">
        <f t="shared" si="23"/>
        <v>45.097440596229454</v>
      </c>
      <c r="S15" s="31">
        <f t="shared" si="24"/>
        <v>47.470990101294163</v>
      </c>
      <c r="T15" s="31">
        <f t="shared" si="25"/>
        <v>39.559158417745138</v>
      </c>
      <c r="U15" s="31">
        <f t="shared" si="26"/>
        <v>7.9118316835490248</v>
      </c>
      <c r="V15" s="54">
        <f t="shared" si="6"/>
        <v>71.206485151941251</v>
      </c>
      <c r="W15" s="3">
        <f t="shared" si="27"/>
        <v>2.3735495050647084</v>
      </c>
      <c r="X15" s="3">
        <f t="shared" si="7"/>
        <v>47.470990101294163</v>
      </c>
      <c r="Y15" s="3">
        <f t="shared" si="8"/>
        <v>-37.41246475005233</v>
      </c>
      <c r="Z15" s="41">
        <f t="shared" si="28"/>
        <v>-0.78811216429699837</v>
      </c>
      <c r="AA15" s="51">
        <f t="shared" si="10"/>
        <v>92.365947801356953</v>
      </c>
      <c r="AB15" s="51">
        <f t="shared" si="11"/>
        <v>-44.894957700062797</v>
      </c>
      <c r="AC15" s="52">
        <f t="shared" si="29"/>
        <v>-0.48605529168189016</v>
      </c>
      <c r="AD15" s="27">
        <v>18313</v>
      </c>
      <c r="AE15" s="25">
        <f t="shared" si="12"/>
        <v>825869.42963875004</v>
      </c>
      <c r="AF15" s="25">
        <f t="shared" si="13"/>
        <v>1648030.79</v>
      </c>
      <c r="AG15" s="43" t="e">
        <f t="shared" si="14"/>
        <v>#DIV/0!</v>
      </c>
      <c r="AH15" s="44">
        <v>0</v>
      </c>
      <c r="AI15" s="1"/>
      <c r="AJ15" s="31">
        <f t="shared" si="15"/>
        <v>115.37486961063109</v>
      </c>
      <c r="AK15" s="41">
        <f t="shared" si="16"/>
        <v>0.35</v>
      </c>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1:86" s="2" customFormat="1" ht="24" customHeight="1">
      <c r="A16" s="53">
        <v>1.4999999999999999E-2</v>
      </c>
      <c r="B16" s="17" t="s">
        <v>58</v>
      </c>
      <c r="C16" s="17" t="s">
        <v>59</v>
      </c>
      <c r="D16" s="29"/>
      <c r="E16" s="46"/>
      <c r="F16" s="3"/>
      <c r="G16" s="31" t="e">
        <f>#REF!</f>
        <v>#REF!</v>
      </c>
      <c r="H16" s="27"/>
      <c r="I16" s="4"/>
      <c r="J16" s="3" t="str">
        <f t="shared" si="17"/>
        <v>-</v>
      </c>
      <c r="K16" s="4" t="str">
        <f t="shared" si="18"/>
        <v>-</v>
      </c>
      <c r="L16" s="3">
        <v>38.204994031038595</v>
      </c>
      <c r="M16" s="3">
        <f t="shared" si="19"/>
        <v>31.837495025865497</v>
      </c>
      <c r="N16" s="3">
        <f t="shared" si="20"/>
        <v>6.367499005173098</v>
      </c>
      <c r="O16" s="3">
        <f t="shared" si="21"/>
        <v>19.102497015519297</v>
      </c>
      <c r="P16" s="3">
        <f t="shared" si="22"/>
        <v>0.52500000000000002</v>
      </c>
      <c r="Q16" s="3">
        <v>20.057621866295264</v>
      </c>
      <c r="R16" s="3">
        <f t="shared" si="23"/>
        <v>19.145477633804216</v>
      </c>
      <c r="S16" s="31">
        <f t="shared" si="24"/>
        <v>20.153134351372859</v>
      </c>
      <c r="T16" s="31">
        <f t="shared" si="25"/>
        <v>16.794278626144049</v>
      </c>
      <c r="U16" s="31">
        <f t="shared" si="26"/>
        <v>3.3588557252288105</v>
      </c>
      <c r="V16" s="54">
        <f t="shared" si="6"/>
        <v>30.229701527059291</v>
      </c>
      <c r="W16" s="3">
        <f t="shared" si="27"/>
        <v>1.0076567175686431</v>
      </c>
      <c r="X16" s="3">
        <f t="shared" si="7"/>
        <v>20.153134351372859</v>
      </c>
      <c r="Y16" s="3">
        <f t="shared" si="8"/>
        <v>-15.88293033102865</v>
      </c>
      <c r="Z16" s="41">
        <f t="shared" si="28"/>
        <v>-0.78811216429699849</v>
      </c>
      <c r="AA16" s="51">
        <f t="shared" si="10"/>
        <v>39.212650748607238</v>
      </c>
      <c r="AB16" s="51">
        <f t="shared" si="11"/>
        <v>-19.059516397234379</v>
      </c>
      <c r="AC16" s="52">
        <f t="shared" si="29"/>
        <v>-0.48605529168189016</v>
      </c>
      <c r="AD16" s="27">
        <v>10052</v>
      </c>
      <c r="AE16" s="25">
        <f t="shared" si="12"/>
        <v>192450.34117499998</v>
      </c>
      <c r="AF16" s="25">
        <f t="shared" si="13"/>
        <v>384036.6</v>
      </c>
      <c r="AG16" s="43" t="e">
        <f t="shared" si="14"/>
        <v>#DIV/0!</v>
      </c>
      <c r="AH16" s="44">
        <v>0</v>
      </c>
      <c r="AI16" s="1"/>
      <c r="AJ16" s="31">
        <f t="shared" si="15"/>
        <v>48.980761578254608</v>
      </c>
      <c r="AK16" s="41">
        <f t="shared" si="16"/>
        <v>0.35</v>
      </c>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1:86" s="2" customFormat="1" ht="24" customHeight="1">
      <c r="A17" s="53">
        <v>1.4999999999999999E-2</v>
      </c>
      <c r="B17" s="17" t="s">
        <v>60</v>
      </c>
      <c r="C17" s="17" t="s">
        <v>61</v>
      </c>
      <c r="D17" s="29"/>
      <c r="E17" s="46"/>
      <c r="F17" s="3"/>
      <c r="G17" s="31" t="e">
        <f>#REF!</f>
        <v>#REF!</v>
      </c>
      <c r="H17" s="27"/>
      <c r="I17" s="4"/>
      <c r="J17" s="3" t="str">
        <f t="shared" si="17"/>
        <v>-</v>
      </c>
      <c r="K17" s="4" t="str">
        <f t="shared" si="18"/>
        <v>-</v>
      </c>
      <c r="L17" s="3">
        <v>316.1263193333894</v>
      </c>
      <c r="M17" s="3">
        <f t="shared" si="19"/>
        <v>263.43859944449116</v>
      </c>
      <c r="N17" s="3">
        <f t="shared" si="20"/>
        <v>52.687719888898243</v>
      </c>
      <c r="O17" s="3">
        <f>L17</f>
        <v>316.1263193333894</v>
      </c>
      <c r="P17" s="3">
        <f t="shared" si="22"/>
        <v>1.05</v>
      </c>
      <c r="Q17" s="3">
        <v>331.93263530005891</v>
      </c>
      <c r="R17" s="3">
        <f t="shared" si="23"/>
        <v>316.83760355188952</v>
      </c>
      <c r="S17" s="31">
        <f t="shared" si="24"/>
        <v>333.51326689672578</v>
      </c>
      <c r="T17" s="31">
        <f t="shared" si="25"/>
        <v>277.92772241393817</v>
      </c>
      <c r="U17" s="31">
        <f t="shared" si="26"/>
        <v>55.585544482787611</v>
      </c>
      <c r="V17" s="54">
        <f t="shared" si="6"/>
        <v>500.26990034508867</v>
      </c>
      <c r="W17" s="3">
        <f t="shared" si="27"/>
        <v>16.675663344836291</v>
      </c>
      <c r="X17" s="3">
        <f t="shared" si="7"/>
        <v>333.51326689672578</v>
      </c>
      <c r="Y17" s="3">
        <f t="shared" si="8"/>
        <v>0.59273684875012123</v>
      </c>
      <c r="Z17" s="41">
        <f t="shared" si="28"/>
        <v>1.7772511848341717E-3</v>
      </c>
      <c r="AA17" s="51">
        <f t="shared" si="10"/>
        <v>332.80198267822567</v>
      </c>
      <c r="AB17" s="51">
        <f t="shared" si="11"/>
        <v>0.7112842185000865</v>
      </c>
      <c r="AC17" s="52">
        <f t="shared" si="29"/>
        <v>2.1372595582995722E-3</v>
      </c>
      <c r="AD17" s="27">
        <v>23759</v>
      </c>
      <c r="AE17" s="25">
        <f t="shared" si="12"/>
        <v>7527744.6227893429</v>
      </c>
      <c r="AF17" s="25">
        <f t="shared" si="13"/>
        <v>7510845.2210419988</v>
      </c>
      <c r="AG17" s="43" t="e">
        <f t="shared" si="14"/>
        <v>#DIV/0!</v>
      </c>
      <c r="AH17" s="44">
        <v>0</v>
      </c>
      <c r="AI17" s="1"/>
      <c r="AJ17" s="31">
        <f t="shared" si="15"/>
        <v>405.29015299152485</v>
      </c>
      <c r="AK17" s="41">
        <f t="shared" si="16"/>
        <v>0.35</v>
      </c>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1:86" s="2" customFormat="1" ht="24" customHeight="1">
      <c r="A18" s="53">
        <v>1.4999999999999999E-2</v>
      </c>
      <c r="B18" s="17" t="s">
        <v>62</v>
      </c>
      <c r="C18" s="17" t="s">
        <v>63</v>
      </c>
      <c r="D18" s="29"/>
      <c r="E18" s="46"/>
      <c r="F18" s="3"/>
      <c r="G18" s="31" t="e">
        <f>#REF!</f>
        <v>#REF!</v>
      </c>
      <c r="H18" s="27"/>
      <c r="I18" s="4"/>
      <c r="J18" s="3" t="str">
        <f t="shared" si="17"/>
        <v>-</v>
      </c>
      <c r="K18" s="4" t="str">
        <f t="shared" si="18"/>
        <v>-</v>
      </c>
      <c r="L18" s="3">
        <v>88.990939403510353</v>
      </c>
      <c r="M18" s="3">
        <f t="shared" si="19"/>
        <v>74.159116169591968</v>
      </c>
      <c r="N18" s="3">
        <f t="shared" si="20"/>
        <v>14.831823233918385</v>
      </c>
      <c r="O18" s="3">
        <f>L18*0.6</f>
        <v>53.394563642106213</v>
      </c>
      <c r="P18" s="3">
        <f t="shared" si="22"/>
        <v>0.63</v>
      </c>
      <c r="Q18" s="3">
        <v>56.064291824211523</v>
      </c>
      <c r="R18" s="3">
        <f t="shared" si="23"/>
        <v>53.514701410300944</v>
      </c>
      <c r="S18" s="31">
        <f t="shared" si="24"/>
        <v>56.331264642422049</v>
      </c>
      <c r="T18" s="31">
        <f t="shared" si="25"/>
        <v>46.942720535351711</v>
      </c>
      <c r="U18" s="31">
        <f t="shared" si="26"/>
        <v>9.3885441070703379</v>
      </c>
      <c r="V18" s="54">
        <f t="shared" si="6"/>
        <v>84.496896963633077</v>
      </c>
      <c r="W18" s="3">
        <f t="shared" si="27"/>
        <v>2.8165632321211027</v>
      </c>
      <c r="X18" s="3">
        <f t="shared" si="7"/>
        <v>56.331264642422049</v>
      </c>
      <c r="Y18" s="3">
        <f t="shared" si="8"/>
        <v>-29.563531661007843</v>
      </c>
      <c r="Z18" s="41">
        <f t="shared" si="28"/>
        <v>-0.52481569246972104</v>
      </c>
      <c r="AA18" s="51">
        <f t="shared" si="10"/>
        <v>91.807502635631451</v>
      </c>
      <c r="AB18" s="51">
        <f t="shared" si="11"/>
        <v>-35.476237993209409</v>
      </c>
      <c r="AC18" s="52">
        <f t="shared" si="29"/>
        <v>-0.38641981292104888</v>
      </c>
      <c r="AD18" s="27">
        <v>19969</v>
      </c>
      <c r="AE18" s="25">
        <f t="shared" si="12"/>
        <v>1068635.0724622996</v>
      </c>
      <c r="AF18" s="25">
        <f t="shared" si="13"/>
        <v>1777060.0689486982</v>
      </c>
      <c r="AG18" s="43" t="e">
        <f t="shared" si="14"/>
        <v>#DIV/0!</v>
      </c>
      <c r="AH18" s="44">
        <v>0</v>
      </c>
      <c r="AI18" s="1"/>
      <c r="AJ18" s="31">
        <f t="shared" si="15"/>
        <v>114.0909479532184</v>
      </c>
      <c r="AK18" s="41">
        <f t="shared" si="16"/>
        <v>0.35</v>
      </c>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1:86" s="2" customFormat="1" ht="24" customHeight="1">
      <c r="A19" s="53">
        <v>1.4999999999999999E-2</v>
      </c>
      <c r="B19" s="17" t="s">
        <v>64</v>
      </c>
      <c r="C19" s="17" t="s">
        <v>65</v>
      </c>
      <c r="D19" s="29"/>
      <c r="E19" s="46"/>
      <c r="F19" s="3"/>
      <c r="G19" s="31" t="e">
        <f>#REF!</f>
        <v>#REF!</v>
      </c>
      <c r="H19" s="27"/>
      <c r="I19" s="4"/>
      <c r="J19" s="3" t="str">
        <f t="shared" si="17"/>
        <v>-</v>
      </c>
      <c r="K19" s="4" t="str">
        <f t="shared" si="18"/>
        <v>-</v>
      </c>
      <c r="L19" s="3">
        <v>47.537849558400318</v>
      </c>
      <c r="M19" s="3">
        <f t="shared" si="19"/>
        <v>39.614874632000266</v>
      </c>
      <c r="N19" s="3">
        <f t="shared" si="20"/>
        <v>7.9229749264000517</v>
      </c>
      <c r="O19" s="3">
        <f t="shared" si="21"/>
        <v>23.768924779200159</v>
      </c>
      <c r="P19" s="3">
        <f t="shared" si="22"/>
        <v>0.52500000000000002</v>
      </c>
      <c r="Q19" s="3">
        <v>24.957371018160167</v>
      </c>
      <c r="R19" s="3">
        <f t="shared" si="23"/>
        <v>23.822404859953359</v>
      </c>
      <c r="S19" s="31">
        <f t="shared" si="24"/>
        <v>25.076215642056166</v>
      </c>
      <c r="T19" s="31">
        <f t="shared" si="25"/>
        <v>20.896846368380139</v>
      </c>
      <c r="U19" s="31">
        <f t="shared" si="26"/>
        <v>4.1793692736760271</v>
      </c>
      <c r="V19" s="54">
        <f t="shared" si="6"/>
        <v>37.614323463084247</v>
      </c>
      <c r="W19" s="3">
        <f t="shared" si="27"/>
        <v>1.2538107821028084</v>
      </c>
      <c r="X19" s="3">
        <f t="shared" si="7"/>
        <v>25.076215642056166</v>
      </c>
      <c r="Y19" s="3">
        <f t="shared" si="8"/>
        <v>-19.762870582039135</v>
      </c>
      <c r="Z19" s="41">
        <f t="shared" si="28"/>
        <v>-0.7881121642969986</v>
      </c>
      <c r="AA19" s="51">
        <f t="shared" si="10"/>
        <v>48.791660340503128</v>
      </c>
      <c r="AB19" s="51">
        <f t="shared" si="11"/>
        <v>-23.715444698446959</v>
      </c>
      <c r="AC19" s="52">
        <f t="shared" si="29"/>
        <v>-0.48605529168189016</v>
      </c>
      <c r="AD19" s="27">
        <v>25169</v>
      </c>
      <c r="AE19" s="25">
        <f t="shared" si="12"/>
        <v>599586.10792016611</v>
      </c>
      <c r="AF19" s="25">
        <f t="shared" si="13"/>
        <v>1196480.1355353775</v>
      </c>
      <c r="AG19" s="43" t="e">
        <f t="shared" si="14"/>
        <v>#DIV/0!</v>
      </c>
      <c r="AH19" s="44">
        <v>0</v>
      </c>
      <c r="AI19" s="1"/>
      <c r="AJ19" s="31">
        <f t="shared" si="15"/>
        <v>60.9459609723081</v>
      </c>
      <c r="AK19" s="41">
        <f t="shared" si="16"/>
        <v>0.35</v>
      </c>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1:86" s="2" customFormat="1" ht="24" customHeight="1">
      <c r="A20" s="53">
        <v>1.4999999999999999E-2</v>
      </c>
      <c r="B20" s="17" t="s">
        <v>66</v>
      </c>
      <c r="C20" s="17" t="s">
        <v>67</v>
      </c>
      <c r="D20" s="29"/>
      <c r="E20" s="46"/>
      <c r="F20" s="3"/>
      <c r="G20" s="31" t="e">
        <f>#REF!</f>
        <v>#REF!</v>
      </c>
      <c r="H20" s="27"/>
      <c r="I20" s="4"/>
      <c r="J20" s="3" t="str">
        <f t="shared" si="17"/>
        <v>-</v>
      </c>
      <c r="K20" s="4" t="str">
        <f t="shared" si="18"/>
        <v>-</v>
      </c>
      <c r="L20" s="3">
        <v>345.26584615384616</v>
      </c>
      <c r="M20" s="3">
        <f t="shared" si="19"/>
        <v>287.7215384615385</v>
      </c>
      <c r="N20" s="3">
        <f t="shared" si="20"/>
        <v>57.544307692307655</v>
      </c>
      <c r="O20" s="3">
        <f t="shared" si="21"/>
        <v>172.63292307692308</v>
      </c>
      <c r="P20" s="3">
        <f t="shared" si="22"/>
        <v>0.52500000000000002</v>
      </c>
      <c r="Q20" s="3">
        <v>181.26456923076924</v>
      </c>
      <c r="R20" s="3">
        <f t="shared" si="23"/>
        <v>173.02134715384614</v>
      </c>
      <c r="S20" s="31">
        <f t="shared" si="24"/>
        <v>182.12773384615383</v>
      </c>
      <c r="T20" s="31">
        <f t="shared" si="25"/>
        <v>151.77311153846154</v>
      </c>
      <c r="U20" s="31">
        <f t="shared" si="26"/>
        <v>30.354622307692296</v>
      </c>
      <c r="V20" s="54">
        <f t="shared" si="6"/>
        <v>273.19160076923072</v>
      </c>
      <c r="W20" s="3">
        <f t="shared" si="27"/>
        <v>9.1063866923076926</v>
      </c>
      <c r="X20" s="3">
        <f t="shared" si="7"/>
        <v>182.12773384615383</v>
      </c>
      <c r="Y20" s="3">
        <f t="shared" si="8"/>
        <v>-143.53708250000005</v>
      </c>
      <c r="Z20" s="41">
        <f t="shared" si="28"/>
        <v>-0.78811216429699882</v>
      </c>
      <c r="AA20" s="51">
        <f t="shared" si="10"/>
        <v>354.37223284615385</v>
      </c>
      <c r="AB20" s="51">
        <f t="shared" si="11"/>
        <v>-172.24449900000002</v>
      </c>
      <c r="AC20" s="52">
        <f t="shared" si="29"/>
        <v>-0.48605529168189021</v>
      </c>
      <c r="AD20" s="27">
        <v>1495</v>
      </c>
      <c r="AE20" s="25">
        <f t="shared" si="12"/>
        <v>258666.91399499998</v>
      </c>
      <c r="AF20" s="25">
        <f t="shared" si="13"/>
        <v>516172.44</v>
      </c>
      <c r="AG20" s="43" t="e">
        <f t="shared" si="14"/>
        <v>#DIV/0!</v>
      </c>
      <c r="AH20" s="44">
        <v>0</v>
      </c>
      <c r="AI20" s="1"/>
      <c r="AJ20" s="31">
        <f t="shared" si="15"/>
        <v>442.64852071005924</v>
      </c>
      <c r="AK20" s="41">
        <f t="shared" si="16"/>
        <v>0.35000000000000003</v>
      </c>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1:86" s="2" customFormat="1" ht="24" customHeight="1">
      <c r="A21" s="53">
        <v>1.4999999999999999E-2</v>
      </c>
      <c r="B21" s="17" t="s">
        <v>68</v>
      </c>
      <c r="C21" s="17" t="s">
        <v>69</v>
      </c>
      <c r="D21" s="29"/>
      <c r="E21" s="46"/>
      <c r="F21" s="3"/>
      <c r="G21" s="31" t="e">
        <f>#REF!</f>
        <v>#REF!</v>
      </c>
      <c r="H21" s="27"/>
      <c r="I21" s="4"/>
      <c r="J21" s="3" t="str">
        <f t="shared" si="17"/>
        <v>-</v>
      </c>
      <c r="K21" s="4" t="str">
        <f t="shared" si="18"/>
        <v>-</v>
      </c>
      <c r="L21" s="3">
        <v>136.57623109497882</v>
      </c>
      <c r="M21" s="3">
        <f t="shared" si="19"/>
        <v>113.81352591248236</v>
      </c>
      <c r="N21" s="3">
        <f t="shared" si="20"/>
        <v>22.762705182496461</v>
      </c>
      <c r="O21" s="3">
        <f>L21*0.6</f>
        <v>81.945738656987288</v>
      </c>
      <c r="P21" s="3">
        <f t="shared" si="22"/>
        <v>0.63</v>
      </c>
      <c r="Q21" s="3">
        <v>86.04302558983666</v>
      </c>
      <c r="R21" s="3">
        <f t="shared" si="23"/>
        <v>82.130116568965505</v>
      </c>
      <c r="S21" s="31">
        <f t="shared" si="24"/>
        <v>86.452754283121578</v>
      </c>
      <c r="T21" s="31">
        <f t="shared" si="25"/>
        <v>72.043961902601325</v>
      </c>
      <c r="U21" s="31">
        <f t="shared" si="26"/>
        <v>14.408792380520254</v>
      </c>
      <c r="V21" s="54">
        <f t="shared" si="6"/>
        <v>129.67913142468237</v>
      </c>
      <c r="W21" s="3">
        <f t="shared" si="27"/>
        <v>4.3226377141560794</v>
      </c>
      <c r="X21" s="3">
        <f t="shared" si="7"/>
        <v>86.452754283121578</v>
      </c>
      <c r="Y21" s="3">
        <f t="shared" si="8"/>
        <v>-45.371762105011101</v>
      </c>
      <c r="Z21" s="41">
        <f t="shared" si="28"/>
        <v>-0.52481569246972115</v>
      </c>
      <c r="AA21" s="51">
        <f t="shared" si="10"/>
        <v>140.89886880913491</v>
      </c>
      <c r="AB21" s="51">
        <f t="shared" si="11"/>
        <v>-54.446114526013325</v>
      </c>
      <c r="AC21" s="52">
        <f t="shared" si="29"/>
        <v>-0.38641981292104893</v>
      </c>
      <c r="AD21" s="27">
        <v>3222</v>
      </c>
      <c r="AE21" s="25">
        <f t="shared" si="12"/>
        <v>264623.23558520683</v>
      </c>
      <c r="AF21" s="25">
        <f t="shared" si="13"/>
        <v>440048.61658802174</v>
      </c>
      <c r="AG21" s="43" t="e">
        <f t="shared" si="14"/>
        <v>#DIV/0!</v>
      </c>
      <c r="AH21" s="44">
        <v>0</v>
      </c>
      <c r="AI21" s="1"/>
      <c r="AJ21" s="31">
        <f t="shared" si="15"/>
        <v>175.09773217304979</v>
      </c>
      <c r="AK21" s="41">
        <f t="shared" si="16"/>
        <v>0.35000000000000003</v>
      </c>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1:86" s="2" customFormat="1" ht="24" customHeight="1">
      <c r="A22" s="53">
        <v>1.4999999999999999E-2</v>
      </c>
      <c r="B22" s="17" t="s">
        <v>70</v>
      </c>
      <c r="C22" s="17" t="s">
        <v>71</v>
      </c>
      <c r="D22" s="29"/>
      <c r="E22" s="46"/>
      <c r="F22" s="3"/>
      <c r="G22" s="31" t="e">
        <f>#REF!</f>
        <v>#REF!</v>
      </c>
      <c r="H22" s="27"/>
      <c r="I22" s="4"/>
      <c r="J22" s="3" t="str">
        <f t="shared" si="17"/>
        <v>-</v>
      </c>
      <c r="K22" s="4" t="str">
        <f t="shared" si="18"/>
        <v>-</v>
      </c>
      <c r="L22" s="3">
        <v>29.687979711387342</v>
      </c>
      <c r="M22" s="3">
        <f t="shared" si="19"/>
        <v>24.739983092822786</v>
      </c>
      <c r="N22" s="3">
        <f t="shared" si="20"/>
        <v>4.9479966185645559</v>
      </c>
      <c r="O22" s="3">
        <f>L22*0.7</f>
        <v>20.78158579797114</v>
      </c>
      <c r="P22" s="3">
        <f t="shared" si="22"/>
        <v>0.7350000000000001</v>
      </c>
      <c r="Q22" s="3">
        <v>21.820665087869699</v>
      </c>
      <c r="R22" s="3">
        <f t="shared" si="23"/>
        <v>20.828344366016573</v>
      </c>
      <c r="S22" s="31">
        <f t="shared" si="24"/>
        <v>21.924573016859551</v>
      </c>
      <c r="T22" s="31">
        <f t="shared" si="25"/>
        <v>18.270477514049627</v>
      </c>
      <c r="U22" s="31">
        <f t="shared" si="26"/>
        <v>3.6540955028099233</v>
      </c>
      <c r="V22" s="54">
        <f t="shared" si="6"/>
        <v>32.886859525289324</v>
      </c>
      <c r="W22" s="3">
        <f t="shared" si="27"/>
        <v>1.0962286508429775</v>
      </c>
      <c r="X22" s="3">
        <f t="shared" si="7"/>
        <v>21.924573016859551</v>
      </c>
      <c r="Y22" s="3">
        <f t="shared" si="8"/>
        <v>-7.3830294544756399</v>
      </c>
      <c r="Z22" s="41">
        <f t="shared" si="28"/>
        <v>-0.33674678402166558</v>
      </c>
      <c r="AA22" s="51">
        <f t="shared" si="10"/>
        <v>30.78420836223032</v>
      </c>
      <c r="AB22" s="51">
        <f t="shared" si="11"/>
        <v>-8.8596353453707692</v>
      </c>
      <c r="AC22" s="52">
        <f t="shared" si="29"/>
        <v>-0.28779805675434583</v>
      </c>
      <c r="AD22" s="27">
        <v>6999</v>
      </c>
      <c r="AE22" s="25">
        <f t="shared" si="12"/>
        <v>145777.58221774999</v>
      </c>
      <c r="AF22" s="25">
        <f t="shared" si="13"/>
        <v>207786.17</v>
      </c>
      <c r="AG22" s="43" t="e">
        <f t="shared" si="14"/>
        <v>#DIV/0!</v>
      </c>
      <c r="AH22" s="44">
        <v>0</v>
      </c>
      <c r="AI22" s="1"/>
      <c r="AJ22" s="31">
        <f t="shared" si="15"/>
        <v>38.061512450496593</v>
      </c>
      <c r="AK22" s="41">
        <f t="shared" si="16"/>
        <v>0.35</v>
      </c>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1:86" s="2" customFormat="1" ht="24" customHeight="1">
      <c r="A23" s="53">
        <v>1.4999999999999999E-2</v>
      </c>
      <c r="B23" s="17" t="s">
        <v>72</v>
      </c>
      <c r="C23" s="17" t="s">
        <v>73</v>
      </c>
      <c r="D23" s="29"/>
      <c r="E23" s="46"/>
      <c r="F23" s="3"/>
      <c r="G23" s="31" t="e">
        <f>#REF!</f>
        <v>#REF!</v>
      </c>
      <c r="H23" s="27"/>
      <c r="I23" s="4"/>
      <c r="J23" s="3" t="str">
        <f t="shared" si="17"/>
        <v>-</v>
      </c>
      <c r="K23" s="4" t="str">
        <f t="shared" si="18"/>
        <v>-</v>
      </c>
      <c r="L23" s="3">
        <v>86.721620452310717</v>
      </c>
      <c r="M23" s="3">
        <f t="shared" si="19"/>
        <v>72.268017043592266</v>
      </c>
      <c r="N23" s="3">
        <f t="shared" si="20"/>
        <v>14.45360340871845</v>
      </c>
      <c r="O23" s="3">
        <f>L23*0.6</f>
        <v>52.032972271386427</v>
      </c>
      <c r="P23" s="3">
        <f t="shared" si="22"/>
        <v>0.63</v>
      </c>
      <c r="Q23" s="3">
        <v>54.634620884955751</v>
      </c>
      <c r="R23" s="3">
        <f t="shared" si="23"/>
        <v>52.150046458997046</v>
      </c>
      <c r="S23" s="31">
        <f t="shared" si="24"/>
        <v>54.894785746312678</v>
      </c>
      <c r="T23" s="31">
        <f t="shared" si="25"/>
        <v>45.745654788593903</v>
      </c>
      <c r="U23" s="31">
        <f t="shared" si="26"/>
        <v>9.1491309577187749</v>
      </c>
      <c r="V23" s="54">
        <f t="shared" si="6"/>
        <v>82.342178619469024</v>
      </c>
      <c r="W23" s="3">
        <f t="shared" si="27"/>
        <v>2.744739287315634</v>
      </c>
      <c r="X23" s="3">
        <f t="shared" si="7"/>
        <v>54.894785746312678</v>
      </c>
      <c r="Y23" s="3">
        <f t="shared" si="8"/>
        <v>-28.809644994428055</v>
      </c>
      <c r="Z23" s="41">
        <f t="shared" si="28"/>
        <v>-0.52481569246972093</v>
      </c>
      <c r="AA23" s="51">
        <f t="shared" si="10"/>
        <v>89.466359739626355</v>
      </c>
      <c r="AB23" s="51">
        <f t="shared" si="11"/>
        <v>-34.57157399331367</v>
      </c>
      <c r="AC23" s="52">
        <f t="shared" si="29"/>
        <v>-0.38641981292104882</v>
      </c>
      <c r="AD23" s="27">
        <v>10170</v>
      </c>
      <c r="AE23" s="25">
        <f t="shared" si="12"/>
        <v>530365.97248799994</v>
      </c>
      <c r="AF23" s="25">
        <f t="shared" si="13"/>
        <v>881958.88</v>
      </c>
      <c r="AG23" s="43" t="e">
        <f t="shared" si="14"/>
        <v>#DIV/0!</v>
      </c>
      <c r="AH23" s="44">
        <v>0</v>
      </c>
      <c r="AI23" s="1"/>
      <c r="AJ23" s="31">
        <f t="shared" si="15"/>
        <v>111.18156468244963</v>
      </c>
      <c r="AK23" s="41">
        <f t="shared" si="16"/>
        <v>0.35</v>
      </c>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1:86" s="2" customFormat="1" ht="24" customHeight="1">
      <c r="A24" s="53">
        <v>1.4999999999999999E-2</v>
      </c>
      <c r="B24" s="17" t="s">
        <v>74</v>
      </c>
      <c r="C24" s="17" t="s">
        <v>75</v>
      </c>
      <c r="D24" s="29"/>
      <c r="E24" s="46"/>
      <c r="F24" s="3"/>
      <c r="G24" s="31" t="e">
        <f>#REF!</f>
        <v>#REF!</v>
      </c>
      <c r="H24" s="27"/>
      <c r="I24" s="4"/>
      <c r="J24" s="3" t="str">
        <f t="shared" si="17"/>
        <v>-</v>
      </c>
      <c r="K24" s="4" t="str">
        <f t="shared" si="18"/>
        <v>-</v>
      </c>
      <c r="L24" s="3">
        <v>203.70254275940707</v>
      </c>
      <c r="M24" s="3">
        <f t="shared" si="19"/>
        <v>169.75211896617256</v>
      </c>
      <c r="N24" s="3">
        <f t="shared" si="20"/>
        <v>33.950423793234506</v>
      </c>
      <c r="O24" s="3">
        <f t="shared" si="21"/>
        <v>101.85127137970353</v>
      </c>
      <c r="P24" s="3">
        <f t="shared" si="22"/>
        <v>0.52500000000000002</v>
      </c>
      <c r="Q24" s="3">
        <v>106.94383494868872</v>
      </c>
      <c r="R24" s="3">
        <f t="shared" si="23"/>
        <v>102.08043674030786</v>
      </c>
      <c r="S24" s="31">
        <f t="shared" si="24"/>
        <v>107.45309130558722</v>
      </c>
      <c r="T24" s="31">
        <f t="shared" si="25"/>
        <v>89.544242754656025</v>
      </c>
      <c r="U24" s="31">
        <f t="shared" si="26"/>
        <v>17.908848550931197</v>
      </c>
      <c r="V24" s="54">
        <f t="shared" si="6"/>
        <v>161.17963695838083</v>
      </c>
      <c r="W24" s="3">
        <f t="shared" si="27"/>
        <v>5.3726545652793618</v>
      </c>
      <c r="X24" s="3">
        <f t="shared" si="7"/>
        <v>107.45309130558722</v>
      </c>
      <c r="Y24" s="3">
        <f t="shared" si="8"/>
        <v>-84.685088349249341</v>
      </c>
      <c r="Z24" s="41">
        <f t="shared" si="28"/>
        <v>-0.78811216429699849</v>
      </c>
      <c r="AA24" s="51">
        <f t="shared" si="10"/>
        <v>209.07519732468643</v>
      </c>
      <c r="AB24" s="51">
        <f t="shared" si="11"/>
        <v>-101.62210601909921</v>
      </c>
      <c r="AC24" s="52">
        <f t="shared" si="29"/>
        <v>-0.48605529168189016</v>
      </c>
      <c r="AD24" s="27">
        <v>1753</v>
      </c>
      <c r="AE24" s="25">
        <f t="shared" si="12"/>
        <v>178947.00560575968</v>
      </c>
      <c r="AF24" s="25">
        <f t="shared" si="13"/>
        <v>357090.55745724059</v>
      </c>
      <c r="AG24" s="43" t="e">
        <f t="shared" si="14"/>
        <v>#DIV/0!</v>
      </c>
      <c r="AH24" s="44">
        <v>0</v>
      </c>
      <c r="AI24" s="1"/>
      <c r="AJ24" s="31">
        <f t="shared" si="15"/>
        <v>261.15710610180395</v>
      </c>
      <c r="AK24" s="41">
        <f t="shared" si="16"/>
        <v>0.35000000000000003</v>
      </c>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1:86" s="2" customFormat="1" ht="24" customHeight="1">
      <c r="A25" s="53">
        <v>1.4999999999999999E-2</v>
      </c>
      <c r="B25" s="17" t="s">
        <v>76</v>
      </c>
      <c r="C25" s="17" t="s">
        <v>77</v>
      </c>
      <c r="D25" s="29"/>
      <c r="E25" s="46"/>
      <c r="F25" s="3"/>
      <c r="G25" s="31" t="e">
        <f>#REF!</f>
        <v>#REF!</v>
      </c>
      <c r="H25" s="27"/>
      <c r="I25" s="4"/>
      <c r="J25" s="3" t="str">
        <f t="shared" si="17"/>
        <v>-</v>
      </c>
      <c r="K25" s="4" t="str">
        <f t="shared" si="18"/>
        <v>-</v>
      </c>
      <c r="L25" s="3">
        <v>197.60067261904763</v>
      </c>
      <c r="M25" s="3">
        <f t="shared" si="19"/>
        <v>164.6672271825397</v>
      </c>
      <c r="N25" s="3">
        <f t="shared" si="20"/>
        <v>32.933445436507924</v>
      </c>
      <c r="O25" s="3">
        <f>L25*0.6</f>
        <v>118.56040357142857</v>
      </c>
      <c r="P25" s="3">
        <f t="shared" si="22"/>
        <v>0.62999999999999989</v>
      </c>
      <c r="Q25" s="3">
        <v>124.48842375</v>
      </c>
      <c r="R25" s="3">
        <f t="shared" si="23"/>
        <v>118.82716447946427</v>
      </c>
      <c r="S25" s="31">
        <f t="shared" si="24"/>
        <v>125.08122576785713</v>
      </c>
      <c r="T25" s="31">
        <f t="shared" si="25"/>
        <v>104.23435480654761</v>
      </c>
      <c r="U25" s="31">
        <f t="shared" si="26"/>
        <v>20.84687096130952</v>
      </c>
      <c r="V25" s="54">
        <f t="shared" si="6"/>
        <v>187.62183865178571</v>
      </c>
      <c r="W25" s="3">
        <f t="shared" si="27"/>
        <v>6.2540612883928572</v>
      </c>
      <c r="X25" s="3">
        <f t="shared" si="7"/>
        <v>125.08122576785713</v>
      </c>
      <c r="Y25" s="3">
        <f t="shared" si="8"/>
        <v>-65.644590116319478</v>
      </c>
      <c r="Z25" s="41">
        <f t="shared" si="28"/>
        <v>-0.52481569246972126</v>
      </c>
      <c r="AA25" s="51">
        <f t="shared" si="10"/>
        <v>203.85473390744048</v>
      </c>
      <c r="AB25" s="51">
        <f t="shared" si="11"/>
        <v>-78.773508139583356</v>
      </c>
      <c r="AC25" s="52">
        <f t="shared" si="29"/>
        <v>-0.38641981292104893</v>
      </c>
      <c r="AD25" s="27">
        <v>1672</v>
      </c>
      <c r="AE25" s="25">
        <f t="shared" si="12"/>
        <v>198679.01900966428</v>
      </c>
      <c r="AF25" s="25">
        <f t="shared" si="13"/>
        <v>330388.32461904763</v>
      </c>
      <c r="AG25" s="43" t="e">
        <f t="shared" si="14"/>
        <v>#DIV/0!</v>
      </c>
      <c r="AH25" s="44">
        <v>0</v>
      </c>
      <c r="AI25" s="1"/>
      <c r="AJ25" s="31">
        <f t="shared" si="15"/>
        <v>253.33419566544569</v>
      </c>
      <c r="AK25" s="41">
        <f t="shared" si="16"/>
        <v>0.35</v>
      </c>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1:86" s="2" customFormat="1" ht="24" customHeight="1">
      <c r="A26" s="53">
        <v>1.4999999999999999E-2</v>
      </c>
      <c r="B26" s="17" t="s">
        <v>78</v>
      </c>
      <c r="C26" s="17" t="s">
        <v>79</v>
      </c>
      <c r="D26" s="29"/>
      <c r="E26" s="46"/>
      <c r="F26" s="3"/>
      <c r="G26" s="31" t="e">
        <f>#REF!</f>
        <v>#REF!</v>
      </c>
      <c r="H26" s="27"/>
      <c r="I26" s="4"/>
      <c r="J26" s="3" t="str">
        <f t="shared" si="17"/>
        <v>-</v>
      </c>
      <c r="K26" s="4" t="str">
        <f t="shared" si="18"/>
        <v>-</v>
      </c>
      <c r="L26" s="3">
        <v>174.39897368421052</v>
      </c>
      <c r="M26" s="3">
        <f t="shared" si="19"/>
        <v>145.33247807017543</v>
      </c>
      <c r="N26" s="3">
        <f t="shared" si="20"/>
        <v>29.066495614035091</v>
      </c>
      <c r="O26" s="3">
        <f t="shared" si="21"/>
        <v>87.199486842105259</v>
      </c>
      <c r="P26" s="3">
        <f t="shared" si="22"/>
        <v>0.52500000000000002</v>
      </c>
      <c r="Q26" s="3">
        <v>91.559461184210519</v>
      </c>
      <c r="R26" s="3">
        <f t="shared" si="23"/>
        <v>87.395685687499991</v>
      </c>
      <c r="S26" s="31">
        <f t="shared" si="24"/>
        <v>91.99545861842104</v>
      </c>
      <c r="T26" s="31">
        <f t="shared" si="25"/>
        <v>76.66288218201754</v>
      </c>
      <c r="U26" s="31">
        <f t="shared" si="26"/>
        <v>15.3325764364035</v>
      </c>
      <c r="V26" s="54">
        <f t="shared" si="6"/>
        <v>137.99318792763157</v>
      </c>
      <c r="W26" s="3">
        <f t="shared" si="27"/>
        <v>4.599772930921052</v>
      </c>
      <c r="X26" s="3">
        <f t="shared" si="7"/>
        <v>91.99545861842104</v>
      </c>
      <c r="Y26" s="3">
        <f t="shared" si="8"/>
        <v>-72.502739997258757</v>
      </c>
      <c r="Z26" s="41">
        <f t="shared" si="28"/>
        <v>-0.78811216429699837</v>
      </c>
      <c r="AA26" s="51">
        <f t="shared" si="10"/>
        <v>178.99874661513158</v>
      </c>
      <c r="AB26" s="51">
        <f t="shared" si="11"/>
        <v>-87.003287996710526</v>
      </c>
      <c r="AC26" s="52">
        <f t="shared" si="29"/>
        <v>-0.48605529168189016</v>
      </c>
      <c r="AD26" s="27">
        <v>1750</v>
      </c>
      <c r="AE26" s="25">
        <f t="shared" si="12"/>
        <v>152942.44995312497</v>
      </c>
      <c r="AF26" s="25">
        <f t="shared" si="13"/>
        <v>305198.20394736843</v>
      </c>
      <c r="AG26" s="43" t="e">
        <f t="shared" si="14"/>
        <v>#DIV/0!</v>
      </c>
      <c r="AH26" s="44">
        <v>0</v>
      </c>
      <c r="AI26" s="1"/>
      <c r="AJ26" s="31">
        <f t="shared" si="15"/>
        <v>223.58842780026987</v>
      </c>
      <c r="AK26" s="41">
        <f t="shared" si="16"/>
        <v>0.34999999999999992</v>
      </c>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1:86" s="2" customFormat="1" ht="24" customHeight="1">
      <c r="A27" s="53">
        <v>1.4999999999999999E-2</v>
      </c>
      <c r="B27" s="17" t="s">
        <v>80</v>
      </c>
      <c r="C27" s="17" t="s">
        <v>81</v>
      </c>
      <c r="D27" s="29"/>
      <c r="E27" s="46"/>
      <c r="F27" s="3"/>
      <c r="G27" s="31" t="e">
        <f>#REF!</f>
        <v>#REF!</v>
      </c>
      <c r="H27" s="27"/>
      <c r="I27" s="4"/>
      <c r="J27" s="3" t="str">
        <f t="shared" si="17"/>
        <v>-</v>
      </c>
      <c r="K27" s="4" t="str">
        <f t="shared" si="18"/>
        <v>-</v>
      </c>
      <c r="L27" s="3">
        <v>74.175558493060137</v>
      </c>
      <c r="M27" s="3">
        <f t="shared" si="19"/>
        <v>61.81296541088345</v>
      </c>
      <c r="N27" s="3">
        <f t="shared" si="20"/>
        <v>12.362593082176687</v>
      </c>
      <c r="O27" s="3">
        <f>L27*0.6</f>
        <v>44.505335095836081</v>
      </c>
      <c r="P27" s="3">
        <f t="shared" si="22"/>
        <v>0.63</v>
      </c>
      <c r="Q27" s="3">
        <v>46.730601850627885</v>
      </c>
      <c r="R27" s="3">
        <f t="shared" si="23"/>
        <v>44.605472099801709</v>
      </c>
      <c r="S27" s="31">
        <f t="shared" si="24"/>
        <v>46.953128526107065</v>
      </c>
      <c r="T27" s="31">
        <f t="shared" si="25"/>
        <v>39.127607105089226</v>
      </c>
      <c r="U27" s="31">
        <f t="shared" si="26"/>
        <v>7.8255214210178394</v>
      </c>
      <c r="V27" s="54">
        <f t="shared" si="6"/>
        <v>70.429692789160597</v>
      </c>
      <c r="W27" s="3">
        <f t="shared" si="27"/>
        <v>2.3476564263053534</v>
      </c>
      <c r="X27" s="3">
        <f t="shared" si="7"/>
        <v>46.953128526107065</v>
      </c>
      <c r="Y27" s="3">
        <f t="shared" si="8"/>
        <v>-24.641738661048684</v>
      </c>
      <c r="Z27" s="41">
        <f t="shared" si="28"/>
        <v>-0.52481569246972093</v>
      </c>
      <c r="AA27" s="51">
        <f t="shared" si="10"/>
        <v>76.523214919365486</v>
      </c>
      <c r="AB27" s="51">
        <f t="shared" si="11"/>
        <v>-29.570086393258425</v>
      </c>
      <c r="AC27" s="52">
        <f t="shared" si="29"/>
        <v>-0.38641981292104882</v>
      </c>
      <c r="AD27" s="27">
        <v>8859</v>
      </c>
      <c r="AE27" s="25">
        <f t="shared" si="12"/>
        <v>395159.87733214331</v>
      </c>
      <c r="AF27" s="25">
        <f t="shared" si="13"/>
        <v>657121.2726900198</v>
      </c>
      <c r="AG27" s="43" t="e">
        <f t="shared" si="14"/>
        <v>#DIV/0!</v>
      </c>
      <c r="AH27" s="44">
        <v>0</v>
      </c>
      <c r="AI27" s="1"/>
      <c r="AJ27" s="31">
        <f t="shared" si="15"/>
        <v>95.096869862897606</v>
      </c>
      <c r="AK27" s="41">
        <f t="shared" si="16"/>
        <v>0.34999999999999992</v>
      </c>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1:86" s="2" customFormat="1" ht="24" customHeight="1">
      <c r="A28" s="53">
        <v>1.4999999999999999E-2</v>
      </c>
      <c r="B28" s="17" t="s">
        <v>82</v>
      </c>
      <c r="C28" s="17" t="s">
        <v>83</v>
      </c>
      <c r="D28" s="29"/>
      <c r="E28" s="46"/>
      <c r="F28" s="3"/>
      <c r="G28" s="31" t="e">
        <f>#REF!</f>
        <v>#REF!</v>
      </c>
      <c r="H28" s="27"/>
      <c r="I28" s="4"/>
      <c r="J28" s="3" t="str">
        <f t="shared" si="17"/>
        <v>-</v>
      </c>
      <c r="K28" s="4" t="str">
        <f t="shared" si="18"/>
        <v>-</v>
      </c>
      <c r="L28" s="3">
        <v>100.42364311163897</v>
      </c>
      <c r="M28" s="3">
        <f t="shared" si="19"/>
        <v>83.686369259699148</v>
      </c>
      <c r="N28" s="3">
        <f t="shared" si="20"/>
        <v>16.737273851939818</v>
      </c>
      <c r="O28" s="3">
        <f t="shared" si="21"/>
        <v>50.211821555819483</v>
      </c>
      <c r="P28" s="3">
        <f t="shared" si="22"/>
        <v>0.52500000000000002</v>
      </c>
      <c r="Q28" s="3">
        <v>52.72241263361046</v>
      </c>
      <c r="R28" s="3">
        <f t="shared" si="23"/>
        <v>50.324798154320078</v>
      </c>
      <c r="S28" s="31">
        <f t="shared" si="24"/>
        <v>52.973471741389552</v>
      </c>
      <c r="T28" s="31">
        <f t="shared" si="25"/>
        <v>44.144559784491292</v>
      </c>
      <c r="U28" s="31">
        <f t="shared" si="26"/>
        <v>8.8289119568982599</v>
      </c>
      <c r="V28" s="54">
        <f t="shared" si="6"/>
        <v>79.460207612084332</v>
      </c>
      <c r="W28" s="3">
        <f t="shared" si="27"/>
        <v>2.648673587069478</v>
      </c>
      <c r="X28" s="3">
        <f t="shared" si="7"/>
        <v>52.973471741389552</v>
      </c>
      <c r="Y28" s="3">
        <f t="shared" si="8"/>
        <v>-41.749037464432419</v>
      </c>
      <c r="Z28" s="41">
        <f t="shared" si="28"/>
        <v>-0.78811216429699871</v>
      </c>
      <c r="AA28" s="51">
        <f t="shared" si="10"/>
        <v>103.07231669870845</v>
      </c>
      <c r="AB28" s="51">
        <f t="shared" si="11"/>
        <v>-50.098844957318889</v>
      </c>
      <c r="AC28" s="52">
        <f t="shared" si="29"/>
        <v>-0.4860552916818901</v>
      </c>
      <c r="AD28" s="27">
        <v>3008</v>
      </c>
      <c r="AE28" s="25">
        <f t="shared" si="12"/>
        <v>151376.99284819479</v>
      </c>
      <c r="AF28" s="25">
        <f t="shared" si="13"/>
        <v>302074.31847981003</v>
      </c>
      <c r="AG28" s="43" t="e">
        <f t="shared" si="14"/>
        <v>#DIV/0!</v>
      </c>
      <c r="AH28" s="44">
        <v>0</v>
      </c>
      <c r="AI28" s="1"/>
      <c r="AJ28" s="31">
        <f t="shared" si="15"/>
        <v>128.74826039953714</v>
      </c>
      <c r="AK28" s="41">
        <f t="shared" si="16"/>
        <v>0.35</v>
      </c>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1:86" s="2" customFormat="1" ht="24" customHeight="1">
      <c r="A29" s="53">
        <v>1.4999999999999999E-2</v>
      </c>
      <c r="B29" s="17" t="s">
        <v>84</v>
      </c>
      <c r="C29" s="17" t="s">
        <v>85</v>
      </c>
      <c r="D29" s="29"/>
      <c r="E29" s="46"/>
      <c r="F29" s="3"/>
      <c r="G29" s="31" t="e">
        <f>#REF!</f>
        <v>#REF!</v>
      </c>
      <c r="H29" s="27"/>
      <c r="I29" s="4"/>
      <c r="J29" s="3" t="str">
        <f t="shared" si="17"/>
        <v>-</v>
      </c>
      <c r="K29" s="4" t="str">
        <f t="shared" si="18"/>
        <v>-</v>
      </c>
      <c r="L29" s="3">
        <v>101.10883326262197</v>
      </c>
      <c r="M29" s="3">
        <f t="shared" si="19"/>
        <v>84.257361052184976</v>
      </c>
      <c r="N29" s="3">
        <f t="shared" si="20"/>
        <v>16.851472210436995</v>
      </c>
      <c r="O29" s="3">
        <f t="shared" si="21"/>
        <v>50.554416631310986</v>
      </c>
      <c r="P29" s="3">
        <f t="shared" si="22"/>
        <v>0.52500000000000002</v>
      </c>
      <c r="Q29" s="3">
        <v>53.082137462876538</v>
      </c>
      <c r="R29" s="3">
        <f t="shared" si="23"/>
        <v>50.668164068731436</v>
      </c>
      <c r="S29" s="31">
        <f t="shared" si="24"/>
        <v>53.334909546033089</v>
      </c>
      <c r="T29" s="31">
        <f t="shared" si="25"/>
        <v>44.445757955027574</v>
      </c>
      <c r="U29" s="31">
        <f t="shared" si="26"/>
        <v>8.8891515910055148</v>
      </c>
      <c r="V29" s="54">
        <f t="shared" si="6"/>
        <v>80.002364319049633</v>
      </c>
      <c r="W29" s="3">
        <f t="shared" si="27"/>
        <v>2.6667454773016548</v>
      </c>
      <c r="X29" s="3">
        <f t="shared" si="7"/>
        <v>53.334909546033089</v>
      </c>
      <c r="Y29" s="3">
        <f t="shared" si="8"/>
        <v>-42.033890994908781</v>
      </c>
      <c r="Z29" s="41">
        <f t="shared" si="28"/>
        <v>-0.78811216429699849</v>
      </c>
      <c r="AA29" s="51">
        <f t="shared" si="10"/>
        <v>103.77557873992363</v>
      </c>
      <c r="AB29" s="51">
        <f t="shared" si="11"/>
        <v>-50.440669193890535</v>
      </c>
      <c r="AC29" s="52">
        <f t="shared" si="29"/>
        <v>-0.4860552916818901</v>
      </c>
      <c r="AD29" s="27">
        <v>2173</v>
      </c>
      <c r="AE29" s="25">
        <f t="shared" si="12"/>
        <v>110101.92052135342</v>
      </c>
      <c r="AF29" s="25">
        <f t="shared" si="13"/>
        <v>219709.49467967753</v>
      </c>
      <c r="AG29" s="43" t="e">
        <f t="shared" si="14"/>
        <v>#DIV/0!</v>
      </c>
      <c r="AH29" s="44">
        <v>0</v>
      </c>
      <c r="AI29" s="1"/>
      <c r="AJ29" s="31">
        <f t="shared" si="15"/>
        <v>129.62670931105382</v>
      </c>
      <c r="AK29" s="41">
        <f t="shared" si="16"/>
        <v>0.35000000000000003</v>
      </c>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1:86" s="2" customFormat="1" ht="24" customHeight="1">
      <c r="A30" s="53">
        <v>1.4999999999999999E-2</v>
      </c>
      <c r="B30" s="17" t="s">
        <v>86</v>
      </c>
      <c r="C30" s="17" t="s">
        <v>87</v>
      </c>
      <c r="D30" s="29"/>
      <c r="E30" s="46"/>
      <c r="F30" s="3"/>
      <c r="G30" s="31" t="e">
        <f>#REF!</f>
        <v>#REF!</v>
      </c>
      <c r="H30" s="27"/>
      <c r="I30" s="4"/>
      <c r="J30" s="3" t="str">
        <f t="shared" si="17"/>
        <v>-</v>
      </c>
      <c r="K30" s="4" t="str">
        <f t="shared" si="18"/>
        <v>-</v>
      </c>
      <c r="L30" s="3">
        <v>271.56533939990163</v>
      </c>
      <c r="M30" s="3">
        <f t="shared" si="19"/>
        <v>226.30444949991804</v>
      </c>
      <c r="N30" s="3">
        <f t="shared" si="20"/>
        <v>45.260889899983596</v>
      </c>
      <c r="O30" s="3">
        <f t="shared" si="21"/>
        <v>135.78266969995082</v>
      </c>
      <c r="P30" s="3">
        <f t="shared" si="22"/>
        <v>0.52500000000000002</v>
      </c>
      <c r="Q30" s="3">
        <v>142.57180318494835</v>
      </c>
      <c r="R30" s="3">
        <f t="shared" si="23"/>
        <v>136.08818070677569</v>
      </c>
      <c r="S30" s="31">
        <f t="shared" si="24"/>
        <v>143.2507165334481</v>
      </c>
      <c r="T30" s="31">
        <f t="shared" si="25"/>
        <v>119.37559711120676</v>
      </c>
      <c r="U30" s="31">
        <f t="shared" si="26"/>
        <v>23.87511942224134</v>
      </c>
      <c r="V30" s="54">
        <f t="shared" si="6"/>
        <v>214.87607480017215</v>
      </c>
      <c r="W30" s="3">
        <f t="shared" si="27"/>
        <v>7.1625358266724053</v>
      </c>
      <c r="X30" s="3">
        <f t="shared" si="7"/>
        <v>143.2507165334481</v>
      </c>
      <c r="Y30" s="3">
        <f t="shared" si="8"/>
        <v>-112.89763224427162</v>
      </c>
      <c r="Z30" s="41">
        <f t="shared" si="28"/>
        <v>-0.7881121642969986</v>
      </c>
      <c r="AA30" s="51">
        <f t="shared" si="10"/>
        <v>278.72787522657404</v>
      </c>
      <c r="AB30" s="51">
        <f t="shared" si="11"/>
        <v>-135.47715869312594</v>
      </c>
      <c r="AC30" s="52">
        <f t="shared" si="29"/>
        <v>-0.48605529168189021</v>
      </c>
      <c r="AD30" s="27">
        <v>4066</v>
      </c>
      <c r="AE30" s="25">
        <f t="shared" si="12"/>
        <v>553334.54275374999</v>
      </c>
      <c r="AF30" s="25">
        <f t="shared" si="13"/>
        <v>1104184.67</v>
      </c>
      <c r="AG30" s="43" t="e">
        <f t="shared" si="14"/>
        <v>#DIV/0!</v>
      </c>
      <c r="AH30" s="44">
        <v>0</v>
      </c>
      <c r="AI30" s="1"/>
      <c r="AJ30" s="31">
        <f t="shared" si="15"/>
        <v>348.16069153833541</v>
      </c>
      <c r="AK30" s="41">
        <f t="shared" si="16"/>
        <v>0.35</v>
      </c>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1:86" s="2" customFormat="1" ht="24" customHeight="1">
      <c r="A31" s="53">
        <v>1.4999999999999999E-2</v>
      </c>
      <c r="B31" s="17" t="s">
        <v>88</v>
      </c>
      <c r="C31" s="17" t="s">
        <v>89</v>
      </c>
      <c r="D31" s="29"/>
      <c r="E31" s="46"/>
      <c r="F31" s="3"/>
      <c r="G31" s="31" t="e">
        <f>#REF!</f>
        <v>#REF!</v>
      </c>
      <c r="H31" s="27"/>
      <c r="I31" s="4"/>
      <c r="J31" s="3" t="str">
        <f t="shared" si="17"/>
        <v>-</v>
      </c>
      <c r="K31" s="4" t="str">
        <f t="shared" si="18"/>
        <v>-</v>
      </c>
      <c r="L31" s="3">
        <v>27.101997392960993</v>
      </c>
      <c r="M31" s="3">
        <f t="shared" si="19"/>
        <v>22.584997827467493</v>
      </c>
      <c r="N31" s="3">
        <f t="shared" si="20"/>
        <v>4.5169995654934993</v>
      </c>
      <c r="O31" s="3">
        <f>L31*0.6</f>
        <v>16.261198435776596</v>
      </c>
      <c r="P31" s="3">
        <f t="shared" si="22"/>
        <v>0.63</v>
      </c>
      <c r="Q31" s="3">
        <v>17.074258357565427</v>
      </c>
      <c r="R31" s="3">
        <f t="shared" si="23"/>
        <v>16.297786132257091</v>
      </c>
      <c r="S31" s="31">
        <f t="shared" si="24"/>
        <v>17.155564349744306</v>
      </c>
      <c r="T31" s="31">
        <f t="shared" si="25"/>
        <v>14.296303624786923</v>
      </c>
      <c r="U31" s="31">
        <f t="shared" si="26"/>
        <v>2.8592607249573838</v>
      </c>
      <c r="V31" s="54">
        <f t="shared" si="6"/>
        <v>25.733346524616458</v>
      </c>
      <c r="W31" s="3">
        <f t="shared" si="27"/>
        <v>0.85777821748721539</v>
      </c>
      <c r="X31" s="3">
        <f t="shared" si="7"/>
        <v>17.155564349744306</v>
      </c>
      <c r="Y31" s="3">
        <f t="shared" si="8"/>
        <v>-9.0035093839199174</v>
      </c>
      <c r="Z31" s="41">
        <f t="shared" si="28"/>
        <v>-0.52481569246972104</v>
      </c>
      <c r="AA31" s="51">
        <f t="shared" si="10"/>
        <v>27.959775610448208</v>
      </c>
      <c r="AB31" s="51">
        <f t="shared" si="11"/>
        <v>-10.804211260703902</v>
      </c>
      <c r="AC31" s="52">
        <f t="shared" si="29"/>
        <v>-0.38641981292104888</v>
      </c>
      <c r="AD31" s="27">
        <v>19676</v>
      </c>
      <c r="AE31" s="25">
        <f t="shared" si="12"/>
        <v>320675.2399382905</v>
      </c>
      <c r="AF31" s="25">
        <f t="shared" si="13"/>
        <v>533258.90070390049</v>
      </c>
      <c r="AG31" s="43" t="e">
        <f t="shared" si="14"/>
        <v>#DIV/0!</v>
      </c>
      <c r="AH31" s="44">
        <v>0</v>
      </c>
      <c r="AI31" s="1"/>
      <c r="AJ31" s="31">
        <f t="shared" si="15"/>
        <v>34.746150503796144</v>
      </c>
      <c r="AK31" s="41">
        <f t="shared" si="16"/>
        <v>0.35000000000000003</v>
      </c>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1:86" s="2" customFormat="1" ht="24" customHeight="1">
      <c r="A32" s="53">
        <v>1.4999999999999999E-2</v>
      </c>
      <c r="B32" s="17" t="s">
        <v>90</v>
      </c>
      <c r="C32" s="17" t="s">
        <v>91</v>
      </c>
      <c r="D32" s="29"/>
      <c r="E32" s="46"/>
      <c r="F32" s="3"/>
      <c r="G32" s="31" t="e">
        <f>#REF!</f>
        <v>#REF!</v>
      </c>
      <c r="H32" s="27"/>
      <c r="I32" s="4"/>
      <c r="J32" s="3" t="str">
        <f t="shared" si="17"/>
        <v>-</v>
      </c>
      <c r="K32" s="4" t="str">
        <f t="shared" si="18"/>
        <v>-</v>
      </c>
      <c r="L32" s="3">
        <v>204.10077199135435</v>
      </c>
      <c r="M32" s="3">
        <f t="shared" si="19"/>
        <v>170.08397665946197</v>
      </c>
      <c r="N32" s="3">
        <f t="shared" si="20"/>
        <v>34.016795331892382</v>
      </c>
      <c r="O32" s="3">
        <f>L32</f>
        <v>204.10077199135435</v>
      </c>
      <c r="P32" s="3">
        <f t="shared" si="22"/>
        <v>1.05</v>
      </c>
      <c r="Q32" s="3">
        <v>214.30581059092208</v>
      </c>
      <c r="R32" s="3">
        <f t="shared" si="23"/>
        <v>204.5599987283349</v>
      </c>
      <c r="S32" s="31">
        <f t="shared" si="24"/>
        <v>215.32631445087884</v>
      </c>
      <c r="T32" s="31">
        <f t="shared" si="25"/>
        <v>179.43859537573238</v>
      </c>
      <c r="U32" s="31">
        <f t="shared" si="26"/>
        <v>35.887719075146464</v>
      </c>
      <c r="V32" s="54">
        <f t="shared" si="6"/>
        <v>322.98947167631826</v>
      </c>
      <c r="W32" s="3">
        <f t="shared" si="27"/>
        <v>10.766315722543943</v>
      </c>
      <c r="X32" s="3">
        <f t="shared" si="7"/>
        <v>215.32631445087884</v>
      </c>
      <c r="Y32" s="3">
        <f t="shared" si="8"/>
        <v>0.38268894748378557</v>
      </c>
      <c r="Z32" s="41">
        <f t="shared" si="28"/>
        <v>1.7772511848341054E-3</v>
      </c>
      <c r="AA32" s="51">
        <f t="shared" si="10"/>
        <v>214.86708771389829</v>
      </c>
      <c r="AB32" s="51">
        <f t="shared" si="11"/>
        <v>0.45922673698054695</v>
      </c>
      <c r="AC32" s="52">
        <f t="shared" si="29"/>
        <v>2.1372595582996898E-3</v>
      </c>
      <c r="AD32" s="27">
        <v>24485</v>
      </c>
      <c r="AE32" s="25">
        <f t="shared" si="12"/>
        <v>5008651.5688632801</v>
      </c>
      <c r="AF32" s="25">
        <f t="shared" si="13"/>
        <v>4997407.4022083115</v>
      </c>
      <c r="AG32" s="43" t="e">
        <f t="shared" si="14"/>
        <v>#DIV/0!</v>
      </c>
      <c r="AH32" s="44">
        <v>0</v>
      </c>
      <c r="AI32" s="1"/>
      <c r="AJ32" s="31">
        <f t="shared" si="15"/>
        <v>261.66765639917224</v>
      </c>
      <c r="AK32" s="41">
        <f t="shared" si="16"/>
        <v>0.35</v>
      </c>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1:86" s="2" customFormat="1" ht="24" customHeight="1">
      <c r="A33" s="53">
        <v>1.4999999999999999E-2</v>
      </c>
      <c r="B33" s="17" t="s">
        <v>92</v>
      </c>
      <c r="C33" s="17" t="s">
        <v>93</v>
      </c>
      <c r="D33" s="29"/>
      <c r="E33" s="46"/>
      <c r="F33" s="3"/>
      <c r="G33" s="31" t="e">
        <f>#REF!</f>
        <v>#REF!</v>
      </c>
      <c r="H33" s="27"/>
      <c r="I33" s="4"/>
      <c r="J33" s="3" t="str">
        <f t="shared" si="17"/>
        <v>-</v>
      </c>
      <c r="K33" s="4" t="str">
        <f t="shared" si="18"/>
        <v>-</v>
      </c>
      <c r="L33" s="3">
        <v>44.868932701574039</v>
      </c>
      <c r="M33" s="3">
        <f t="shared" si="19"/>
        <v>37.390777251311704</v>
      </c>
      <c r="N33" s="3">
        <f t="shared" si="20"/>
        <v>7.4781554502623351</v>
      </c>
      <c r="O33" s="3">
        <f t="shared" si="21"/>
        <v>22.434466350787019</v>
      </c>
      <c r="P33" s="3">
        <f t="shared" si="22"/>
        <v>0.52500000000000002</v>
      </c>
      <c r="Q33" s="3">
        <v>23.556189668326372</v>
      </c>
      <c r="R33" s="3">
        <f t="shared" si="23"/>
        <v>22.484943900076289</v>
      </c>
      <c r="S33" s="31">
        <f t="shared" si="24"/>
        <v>23.668362000080304</v>
      </c>
      <c r="T33" s="31">
        <f t="shared" si="25"/>
        <v>19.72363500006692</v>
      </c>
      <c r="U33" s="31">
        <f t="shared" si="26"/>
        <v>3.9447270000133834</v>
      </c>
      <c r="V33" s="54">
        <f t="shared" si="6"/>
        <v>35.502543000120454</v>
      </c>
      <c r="W33" s="3">
        <f t="shared" si="27"/>
        <v>1.1834181000040151</v>
      </c>
      <c r="X33" s="3">
        <f t="shared" si="7"/>
        <v>23.668362000080304</v>
      </c>
      <c r="Y33" s="3">
        <f t="shared" si="8"/>
        <v>-18.65332400124813</v>
      </c>
      <c r="Z33" s="41">
        <f t="shared" si="28"/>
        <v>-0.78811216429699871</v>
      </c>
      <c r="AA33" s="51">
        <f t="shared" si="10"/>
        <v>46.052350801578051</v>
      </c>
      <c r="AB33" s="51">
        <f t="shared" si="11"/>
        <v>-22.38398880149775</v>
      </c>
      <c r="AC33" s="52">
        <f t="shared" si="29"/>
        <v>-0.48605529168189021</v>
      </c>
      <c r="AD33" s="27">
        <v>12452</v>
      </c>
      <c r="AE33" s="25">
        <f t="shared" si="12"/>
        <v>279982.52144374995</v>
      </c>
      <c r="AF33" s="25">
        <f t="shared" si="13"/>
        <v>558707.94999999995</v>
      </c>
      <c r="AG33" s="43" t="e">
        <f t="shared" si="14"/>
        <v>#DIV/0!</v>
      </c>
      <c r="AH33" s="44">
        <v>0</v>
      </c>
      <c r="AI33" s="1"/>
      <c r="AJ33" s="31">
        <f t="shared" si="15"/>
        <v>57.524272694325695</v>
      </c>
      <c r="AK33" s="41">
        <f t="shared" si="16"/>
        <v>0.35</v>
      </c>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1:86" s="2" customFormat="1" ht="24" customHeight="1">
      <c r="A34" s="53">
        <v>1.4999999999999999E-2</v>
      </c>
      <c r="B34" s="17" t="s">
        <v>94</v>
      </c>
      <c r="C34" s="17" t="s">
        <v>95</v>
      </c>
      <c r="D34" s="29"/>
      <c r="E34" s="46"/>
      <c r="F34" s="3"/>
      <c r="G34" s="31" t="e">
        <f>#REF!</f>
        <v>#REF!</v>
      </c>
      <c r="H34" s="27"/>
      <c r="I34" s="4"/>
      <c r="J34" s="3" t="str">
        <f t="shared" si="17"/>
        <v>-</v>
      </c>
      <c r="K34" s="4" t="str">
        <f t="shared" si="18"/>
        <v>-</v>
      </c>
      <c r="L34" s="3">
        <v>151.08827918781725</v>
      </c>
      <c r="M34" s="3">
        <f t="shared" si="19"/>
        <v>125.90689932318105</v>
      </c>
      <c r="N34" s="3">
        <f t="shared" si="20"/>
        <v>25.181379864636199</v>
      </c>
      <c r="O34" s="3">
        <f t="shared" si="21"/>
        <v>75.544139593908625</v>
      </c>
      <c r="P34" s="3">
        <f t="shared" si="22"/>
        <v>0.52500000000000002</v>
      </c>
      <c r="Q34" s="3">
        <v>79.32134657360406</v>
      </c>
      <c r="R34" s="3">
        <f t="shared" si="23"/>
        <v>75.714113907994914</v>
      </c>
      <c r="S34" s="31">
        <f t="shared" si="24"/>
        <v>79.699067271573597</v>
      </c>
      <c r="T34" s="31">
        <f t="shared" si="25"/>
        <v>66.415889392978002</v>
      </c>
      <c r="U34" s="31">
        <f t="shared" si="26"/>
        <v>13.283177878595595</v>
      </c>
      <c r="V34" s="54">
        <f t="shared" si="6"/>
        <v>119.5486009073604</v>
      </c>
      <c r="W34" s="3">
        <f t="shared" si="27"/>
        <v>3.98495336357868</v>
      </c>
      <c r="X34" s="3">
        <f t="shared" si="7"/>
        <v>79.699067271573597</v>
      </c>
      <c r="Y34" s="3">
        <f t="shared" si="8"/>
        <v>-62.811804399851951</v>
      </c>
      <c r="Z34" s="41">
        <f t="shared" si="28"/>
        <v>-0.7881121642969986</v>
      </c>
      <c r="AA34" s="51">
        <f t="shared" si="10"/>
        <v>155.07323255139593</v>
      </c>
      <c r="AB34" s="51">
        <f t="shared" si="11"/>
        <v>-75.374165279822336</v>
      </c>
      <c r="AC34" s="52">
        <f t="shared" si="29"/>
        <v>-0.48605529168189016</v>
      </c>
      <c r="AD34" s="27">
        <v>1910</v>
      </c>
      <c r="AE34" s="25">
        <f t="shared" si="12"/>
        <v>144613.9575642703</v>
      </c>
      <c r="AF34" s="25">
        <f t="shared" si="13"/>
        <v>288578.61324873095</v>
      </c>
      <c r="AG34" s="43" t="e">
        <f t="shared" si="14"/>
        <v>#DIV/0!</v>
      </c>
      <c r="AH34" s="44">
        <v>0</v>
      </c>
      <c r="AI34" s="1"/>
      <c r="AJ34" s="31">
        <f t="shared" si="15"/>
        <v>193.70292203566314</v>
      </c>
      <c r="AK34" s="41">
        <f t="shared" si="16"/>
        <v>0.34999999999999992</v>
      </c>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1:86" s="2" customFormat="1" ht="24" customHeight="1">
      <c r="A35" s="53">
        <v>1.4999999999999999E-2</v>
      </c>
      <c r="B35" s="17" t="s">
        <v>96</v>
      </c>
      <c r="C35" s="17">
        <v>210361</v>
      </c>
      <c r="D35" s="29"/>
      <c r="E35" s="46"/>
      <c r="F35" s="3"/>
      <c r="G35" s="31" t="e">
        <f>#REF!</f>
        <v>#REF!</v>
      </c>
      <c r="H35" s="27"/>
      <c r="I35" s="4"/>
      <c r="J35" s="3" t="str">
        <f t="shared" si="17"/>
        <v>-</v>
      </c>
      <c r="K35" s="4" t="str">
        <f t="shared" si="18"/>
        <v>-</v>
      </c>
      <c r="L35" s="3">
        <v>54</v>
      </c>
      <c r="M35" s="3">
        <f t="shared" si="19"/>
        <v>45</v>
      </c>
      <c r="N35" s="3">
        <f t="shared" si="20"/>
        <v>9</v>
      </c>
      <c r="O35" s="3">
        <f t="shared" si="21"/>
        <v>27</v>
      </c>
      <c r="P35" s="3">
        <f t="shared" si="22"/>
        <v>0.52500000000000002</v>
      </c>
      <c r="Q35" s="3">
        <v>28.35</v>
      </c>
      <c r="R35" s="3">
        <f t="shared" si="23"/>
        <v>27.060749999999999</v>
      </c>
      <c r="S35" s="31">
        <f t="shared" si="24"/>
        <v>28.484999999999999</v>
      </c>
      <c r="T35" s="31">
        <f t="shared" si="25"/>
        <v>23.737500000000001</v>
      </c>
      <c r="U35" s="31">
        <f t="shared" si="26"/>
        <v>4.7474999999999987</v>
      </c>
      <c r="V35" s="54">
        <f t="shared" si="6"/>
        <v>42.727499999999999</v>
      </c>
      <c r="W35" s="3">
        <f t="shared" si="27"/>
        <v>1.42425</v>
      </c>
      <c r="X35" s="3">
        <f t="shared" si="7"/>
        <v>28.484999999999999</v>
      </c>
      <c r="Y35" s="3">
        <f t="shared" si="8"/>
        <v>-22.449375</v>
      </c>
      <c r="Z35" s="41">
        <f t="shared" si="28"/>
        <v>-0.78811216429699849</v>
      </c>
      <c r="AA35" s="51">
        <f t="shared" si="10"/>
        <v>55.424250000000001</v>
      </c>
      <c r="AB35" s="51">
        <f t="shared" si="11"/>
        <v>-26.939250000000001</v>
      </c>
      <c r="AC35" s="52">
        <f t="shared" si="29"/>
        <v>-0.48605529168189016</v>
      </c>
      <c r="AD35" s="27">
        <v>2161</v>
      </c>
      <c r="AE35" s="25">
        <f t="shared" si="12"/>
        <v>58478.280749999998</v>
      </c>
      <c r="AF35" s="25">
        <f t="shared" si="13"/>
        <v>116694</v>
      </c>
      <c r="AG35" s="43" t="e">
        <f t="shared" si="14"/>
        <v>#DIV/0!</v>
      </c>
      <c r="AH35" s="44">
        <v>0</v>
      </c>
      <c r="AI35" s="1"/>
      <c r="AJ35" s="31">
        <f t="shared" si="15"/>
        <v>69.230769230769226</v>
      </c>
      <c r="AK35" s="41">
        <f t="shared" si="16"/>
        <v>0.35</v>
      </c>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1:86" s="2" customFormat="1" ht="24" customHeight="1">
      <c r="A36" s="53">
        <v>1.4999999999999999E-2</v>
      </c>
      <c r="B36" s="17" t="s">
        <v>97</v>
      </c>
      <c r="C36" s="17" t="s">
        <v>98</v>
      </c>
      <c r="D36" s="29"/>
      <c r="E36" s="46"/>
      <c r="F36" s="3"/>
      <c r="G36" s="31" t="e">
        <f>#REF!</f>
        <v>#REF!</v>
      </c>
      <c r="H36" s="27"/>
      <c r="I36" s="4"/>
      <c r="J36" s="3" t="str">
        <f t="shared" si="17"/>
        <v>-</v>
      </c>
      <c r="K36" s="4" t="str">
        <f t="shared" si="18"/>
        <v>-</v>
      </c>
      <c r="L36" s="3">
        <v>134.43464364035088</v>
      </c>
      <c r="M36" s="3">
        <f t="shared" si="19"/>
        <v>112.0288697002924</v>
      </c>
      <c r="N36" s="3">
        <f t="shared" si="20"/>
        <v>22.405773940058481</v>
      </c>
      <c r="O36" s="3">
        <f t="shared" si="21"/>
        <v>67.217321820175442</v>
      </c>
      <c r="P36" s="3">
        <f t="shared" si="22"/>
        <v>0.52500000000000002</v>
      </c>
      <c r="Q36" s="3">
        <v>70.578187911184216</v>
      </c>
      <c r="R36" s="3">
        <f t="shared" si="23"/>
        <v>67.368560794270834</v>
      </c>
      <c r="S36" s="31">
        <f t="shared" si="24"/>
        <v>70.91427452028509</v>
      </c>
      <c r="T36" s="31">
        <f t="shared" si="25"/>
        <v>59.095228766904242</v>
      </c>
      <c r="U36" s="31">
        <f t="shared" si="26"/>
        <v>11.819045753380848</v>
      </c>
      <c r="V36" s="54">
        <f t="shared" si="6"/>
        <v>106.37141178042764</v>
      </c>
      <c r="W36" s="3">
        <f t="shared" si="27"/>
        <v>3.5457137260142546</v>
      </c>
      <c r="X36" s="3">
        <f t="shared" si="7"/>
        <v>70.91427452028509</v>
      </c>
      <c r="Y36" s="3">
        <f t="shared" si="8"/>
        <v>-55.888402371733378</v>
      </c>
      <c r="Z36" s="41">
        <f t="shared" si="28"/>
        <v>-0.78811216429699849</v>
      </c>
      <c r="AA36" s="51">
        <f t="shared" si="10"/>
        <v>137.98035736636513</v>
      </c>
      <c r="AB36" s="51">
        <f t="shared" si="11"/>
        <v>-67.06608284608005</v>
      </c>
      <c r="AC36" s="52">
        <f t="shared" si="29"/>
        <v>-0.48605529168189021</v>
      </c>
      <c r="AD36" s="27">
        <v>1701</v>
      </c>
      <c r="AE36" s="25">
        <f t="shared" si="12"/>
        <v>114593.92191105468</v>
      </c>
      <c r="AF36" s="25">
        <f t="shared" si="13"/>
        <v>228673.32883223685</v>
      </c>
      <c r="AG36" s="43" t="e">
        <f t="shared" si="14"/>
        <v>#DIV/0!</v>
      </c>
      <c r="AH36" s="44">
        <v>0</v>
      </c>
      <c r="AI36" s="1"/>
      <c r="AJ36" s="31">
        <f t="shared" si="15"/>
        <v>172.35210723121907</v>
      </c>
      <c r="AK36" s="41">
        <f t="shared" si="16"/>
        <v>0.34999999999999992</v>
      </c>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1:86" s="2" customFormat="1" ht="24" customHeight="1">
      <c r="A37" s="53">
        <v>1.4999999999999999E-2</v>
      </c>
      <c r="B37" s="17" t="s">
        <v>99</v>
      </c>
      <c r="C37" s="17" t="s">
        <v>100</v>
      </c>
      <c r="D37" s="29"/>
      <c r="E37" s="46"/>
      <c r="F37" s="3"/>
      <c r="G37" s="31" t="e">
        <f>#REF!</f>
        <v>#REF!</v>
      </c>
      <c r="H37" s="27"/>
      <c r="I37" s="4"/>
      <c r="J37" s="3" t="str">
        <f t="shared" si="17"/>
        <v>-</v>
      </c>
      <c r="K37" s="4" t="str">
        <f t="shared" si="18"/>
        <v>-</v>
      </c>
      <c r="L37" s="3">
        <v>109.15319269247499</v>
      </c>
      <c r="M37" s="3">
        <f t="shared" si="19"/>
        <v>90.960993910395828</v>
      </c>
      <c r="N37" s="3">
        <f t="shared" si="20"/>
        <v>18.19219878207916</v>
      </c>
      <c r="O37" s="3">
        <f t="shared" si="21"/>
        <v>54.576596346237494</v>
      </c>
      <c r="P37" s="3">
        <f t="shared" si="22"/>
        <v>0.52500000000000002</v>
      </c>
      <c r="Q37" s="3">
        <v>57.30542616354937</v>
      </c>
      <c r="R37" s="3">
        <f t="shared" si="23"/>
        <v>54.699393688016528</v>
      </c>
      <c r="S37" s="31">
        <f t="shared" si="24"/>
        <v>57.578309145280556</v>
      </c>
      <c r="T37" s="31">
        <f t="shared" si="25"/>
        <v>47.981924287733797</v>
      </c>
      <c r="U37" s="31">
        <f t="shared" si="26"/>
        <v>9.5963848575467594</v>
      </c>
      <c r="V37" s="54">
        <f t="shared" si="6"/>
        <v>86.367463717920828</v>
      </c>
      <c r="W37" s="3">
        <f t="shared" si="27"/>
        <v>2.8789154572640281</v>
      </c>
      <c r="X37" s="3">
        <f t="shared" si="7"/>
        <v>57.578309145280556</v>
      </c>
      <c r="Y37" s="3">
        <f t="shared" si="8"/>
        <v>-45.378165837048719</v>
      </c>
      <c r="Z37" s="41">
        <f t="shared" si="28"/>
        <v>-0.78811216429699849</v>
      </c>
      <c r="AA37" s="51">
        <f t="shared" si="10"/>
        <v>112.03210814973902</v>
      </c>
      <c r="AB37" s="51">
        <f t="shared" si="11"/>
        <v>-54.45379900445846</v>
      </c>
      <c r="AC37" s="52">
        <f t="shared" si="29"/>
        <v>-0.48605529168189016</v>
      </c>
      <c r="AD37" s="27">
        <v>2203</v>
      </c>
      <c r="AE37" s="25">
        <f t="shared" si="12"/>
        <v>120502.76429470041</v>
      </c>
      <c r="AF37" s="25">
        <f t="shared" si="13"/>
        <v>240464.48350152239</v>
      </c>
      <c r="AG37" s="43" t="e">
        <f t="shared" si="14"/>
        <v>#DIV/0!</v>
      </c>
      <c r="AH37" s="44">
        <v>0</v>
      </c>
      <c r="AI37" s="1"/>
      <c r="AJ37" s="31">
        <f t="shared" si="15"/>
        <v>139.93999063137818</v>
      </c>
      <c r="AK37" s="41">
        <f t="shared" si="16"/>
        <v>0.34999999999999992</v>
      </c>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1:86" s="2" customFormat="1" ht="24" customHeight="1">
      <c r="A38" s="53">
        <v>1.4999999999999999E-2</v>
      </c>
      <c r="B38" s="17" t="s">
        <v>101</v>
      </c>
      <c r="C38" s="17" t="s">
        <v>102</v>
      </c>
      <c r="D38" s="29"/>
      <c r="E38" s="46"/>
      <c r="F38" s="3"/>
      <c r="G38" s="31" t="e">
        <f>#REF!</f>
        <v>#REF!</v>
      </c>
      <c r="H38" s="27"/>
      <c r="I38" s="4"/>
      <c r="J38" s="3" t="str">
        <f t="shared" si="17"/>
        <v>-</v>
      </c>
      <c r="K38" s="4" t="str">
        <f t="shared" si="18"/>
        <v>-</v>
      </c>
      <c r="L38" s="3">
        <v>36.505417018581078</v>
      </c>
      <c r="M38" s="3">
        <f t="shared" si="19"/>
        <v>30.421180848817567</v>
      </c>
      <c r="N38" s="3">
        <f t="shared" si="20"/>
        <v>6.0842361697635106</v>
      </c>
      <c r="O38" s="3">
        <f t="shared" si="21"/>
        <v>18.252708509290539</v>
      </c>
      <c r="P38" s="3">
        <f t="shared" si="22"/>
        <v>0.52500000000000002</v>
      </c>
      <c r="Q38" s="3">
        <v>19.165343934755068</v>
      </c>
      <c r="R38" s="3">
        <f t="shared" si="23"/>
        <v>18.293777103436444</v>
      </c>
      <c r="S38" s="31">
        <f t="shared" si="24"/>
        <v>19.256607477301518</v>
      </c>
      <c r="T38" s="31">
        <f t="shared" si="25"/>
        <v>16.047172897751267</v>
      </c>
      <c r="U38" s="31">
        <f t="shared" si="26"/>
        <v>3.2094345795502512</v>
      </c>
      <c r="V38" s="54">
        <f t="shared" si="6"/>
        <v>28.884911215952279</v>
      </c>
      <c r="W38" s="3">
        <f t="shared" si="27"/>
        <v>0.96283037386507597</v>
      </c>
      <c r="X38" s="3">
        <f t="shared" si="7"/>
        <v>19.256607477301518</v>
      </c>
      <c r="Y38" s="3">
        <f t="shared" si="8"/>
        <v>-15.176366595953864</v>
      </c>
      <c r="Z38" s="41">
        <f t="shared" si="28"/>
        <v>-0.78811216429699849</v>
      </c>
      <c r="AA38" s="51">
        <f t="shared" si="10"/>
        <v>37.468247392446152</v>
      </c>
      <c r="AB38" s="51">
        <f t="shared" si="11"/>
        <v>-18.211639915144634</v>
      </c>
      <c r="AC38" s="52">
        <f t="shared" si="29"/>
        <v>-0.48605529168189016</v>
      </c>
      <c r="AD38" s="27">
        <v>17888</v>
      </c>
      <c r="AE38" s="25">
        <f t="shared" si="12"/>
        <v>327239.08482627111</v>
      </c>
      <c r="AF38" s="25">
        <f t="shared" si="13"/>
        <v>653008.89962837833</v>
      </c>
      <c r="AG38" s="43" t="e">
        <f t="shared" si="14"/>
        <v>#DIV/0!</v>
      </c>
      <c r="AH38" s="44">
        <v>0</v>
      </c>
      <c r="AI38" s="1"/>
      <c r="AJ38" s="31">
        <f t="shared" si="15"/>
        <v>46.801816690488565</v>
      </c>
      <c r="AK38" s="41">
        <f t="shared" si="16"/>
        <v>0.35</v>
      </c>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1:86" s="2" customFormat="1" ht="24" customHeight="1">
      <c r="A39" s="53">
        <v>1.4999999999999999E-2</v>
      </c>
      <c r="B39" s="17" t="s">
        <v>103</v>
      </c>
      <c r="C39" s="17" t="s">
        <v>104</v>
      </c>
      <c r="D39" s="29"/>
      <c r="E39" s="46"/>
      <c r="F39" s="3"/>
      <c r="G39" s="31" t="e">
        <f>#REF!</f>
        <v>#REF!</v>
      </c>
      <c r="H39" s="27"/>
      <c r="I39" s="4"/>
      <c r="J39" s="3" t="str">
        <f t="shared" si="17"/>
        <v>-</v>
      </c>
      <c r="K39" s="4" t="str">
        <f t="shared" si="18"/>
        <v>-</v>
      </c>
      <c r="L39" s="3">
        <v>362.99437862950055</v>
      </c>
      <c r="M39" s="3">
        <f t="shared" si="19"/>
        <v>302.49531552458382</v>
      </c>
      <c r="N39" s="3">
        <f t="shared" si="20"/>
        <v>60.499063104916729</v>
      </c>
      <c r="O39" s="3">
        <f t="shared" si="21"/>
        <v>181.49718931475027</v>
      </c>
      <c r="P39" s="3">
        <f t="shared" si="22"/>
        <v>0.52500000000000002</v>
      </c>
      <c r="Q39" s="3">
        <v>190.57204878048779</v>
      </c>
      <c r="R39" s="3">
        <f t="shared" si="23"/>
        <v>181.90555799070845</v>
      </c>
      <c r="S39" s="31">
        <f t="shared" si="24"/>
        <v>191.47953472706152</v>
      </c>
      <c r="T39" s="31">
        <f t="shared" si="25"/>
        <v>159.56627893921794</v>
      </c>
      <c r="U39" s="31">
        <f t="shared" si="26"/>
        <v>31.913255787843582</v>
      </c>
      <c r="V39" s="54">
        <f t="shared" si="6"/>
        <v>287.21930209059229</v>
      </c>
      <c r="W39" s="3">
        <f t="shared" si="27"/>
        <v>9.5739767363530763</v>
      </c>
      <c r="X39" s="3">
        <f t="shared" si="7"/>
        <v>191.47953472706152</v>
      </c>
      <c r="Y39" s="3">
        <f t="shared" si="8"/>
        <v>-150.90735053232677</v>
      </c>
      <c r="Z39" s="41">
        <f t="shared" si="28"/>
        <v>-0.78811216429699871</v>
      </c>
      <c r="AA39" s="51">
        <f t="shared" si="10"/>
        <v>372.56835536585362</v>
      </c>
      <c r="AB39" s="51">
        <f t="shared" si="11"/>
        <v>-181.0888206387921</v>
      </c>
      <c r="AC39" s="52">
        <f t="shared" si="29"/>
        <v>-0.48605529168189021</v>
      </c>
      <c r="AD39" s="27">
        <v>812</v>
      </c>
      <c r="AE39" s="25">
        <f t="shared" si="12"/>
        <v>147707.31308845527</v>
      </c>
      <c r="AF39" s="25">
        <f t="shared" si="13"/>
        <v>294751.43544715445</v>
      </c>
      <c r="AG39" s="43" t="e">
        <f t="shared" si="14"/>
        <v>#DIV/0!</v>
      </c>
      <c r="AH39" s="44">
        <v>0</v>
      </c>
      <c r="AI39" s="1"/>
      <c r="AJ39" s="31">
        <f t="shared" si="15"/>
        <v>465.37740849935972</v>
      </c>
      <c r="AK39" s="41">
        <f t="shared" si="16"/>
        <v>0.35</v>
      </c>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1:86" s="2" customFormat="1" ht="24" customHeight="1">
      <c r="A40" s="53">
        <v>1.4999999999999999E-2</v>
      </c>
      <c r="B40" s="17" t="s">
        <v>105</v>
      </c>
      <c r="C40" s="17" t="s">
        <v>106</v>
      </c>
      <c r="D40" s="29"/>
      <c r="E40" s="46"/>
      <c r="F40" s="3"/>
      <c r="G40" s="31" t="e">
        <f>#REF!</f>
        <v>#REF!</v>
      </c>
      <c r="H40" s="27"/>
      <c r="I40" s="4"/>
      <c r="J40" s="3" t="str">
        <f t="shared" si="17"/>
        <v>-</v>
      </c>
      <c r="K40" s="4" t="str">
        <f t="shared" si="18"/>
        <v>-</v>
      </c>
      <c r="L40" s="3">
        <v>103.99157669237361</v>
      </c>
      <c r="M40" s="3">
        <f t="shared" si="19"/>
        <v>86.659647243644685</v>
      </c>
      <c r="N40" s="3">
        <f t="shared" si="20"/>
        <v>17.331929448728928</v>
      </c>
      <c r="O40" s="3">
        <f t="shared" si="21"/>
        <v>51.995788346186806</v>
      </c>
      <c r="P40" s="3">
        <f t="shared" si="22"/>
        <v>0.52500000000000002</v>
      </c>
      <c r="Q40" s="3">
        <v>54.595577763496152</v>
      </c>
      <c r="R40" s="3">
        <f t="shared" si="23"/>
        <v>52.112778869965723</v>
      </c>
      <c r="S40" s="31">
        <f t="shared" si="24"/>
        <v>54.85555670522708</v>
      </c>
      <c r="T40" s="31">
        <f t="shared" si="25"/>
        <v>45.71296392102257</v>
      </c>
      <c r="U40" s="31">
        <f t="shared" si="26"/>
        <v>9.1425927842045098</v>
      </c>
      <c r="V40" s="54">
        <f t="shared" si="6"/>
        <v>82.283335057840617</v>
      </c>
      <c r="W40" s="3">
        <f t="shared" si="27"/>
        <v>2.7427778352613541</v>
      </c>
      <c r="X40" s="3">
        <f t="shared" si="7"/>
        <v>54.85555670522708</v>
      </c>
      <c r="Y40" s="3">
        <f t="shared" si="8"/>
        <v>-43.232331518673242</v>
      </c>
      <c r="Z40" s="41">
        <f t="shared" si="28"/>
        <v>-0.78811216429699849</v>
      </c>
      <c r="AA40" s="51">
        <f t="shared" si="10"/>
        <v>106.73435452763496</v>
      </c>
      <c r="AB40" s="51">
        <f t="shared" si="11"/>
        <v>-51.87879782240789</v>
      </c>
      <c r="AC40" s="52">
        <f t="shared" si="29"/>
        <v>-0.48605529168189021</v>
      </c>
      <c r="AD40" s="27">
        <v>2184</v>
      </c>
      <c r="AE40" s="25">
        <f t="shared" si="12"/>
        <v>113814.30905200513</v>
      </c>
      <c r="AF40" s="25">
        <f t="shared" si="13"/>
        <v>227117.60349614397</v>
      </c>
      <c r="AG40" s="43" t="e">
        <f t="shared" si="14"/>
        <v>#DIV/0!</v>
      </c>
      <c r="AH40" s="44">
        <v>0</v>
      </c>
      <c r="AI40" s="1"/>
      <c r="AJ40" s="31">
        <f t="shared" si="15"/>
        <v>133.32253422099183</v>
      </c>
      <c r="AK40" s="41">
        <f t="shared" si="16"/>
        <v>0.35000000000000003</v>
      </c>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1:86" s="2" customFormat="1" ht="24" customHeight="1">
      <c r="A41" s="53">
        <v>1.4999999999999999E-2</v>
      </c>
      <c r="B41" s="17" t="s">
        <v>107</v>
      </c>
      <c r="C41" s="17" t="s">
        <v>108</v>
      </c>
      <c r="D41" s="29"/>
      <c r="E41" s="46"/>
      <c r="F41" s="3"/>
      <c r="G41" s="31" t="e">
        <f>#REF!</f>
        <v>#REF!</v>
      </c>
      <c r="H41" s="27"/>
      <c r="I41" s="4"/>
      <c r="J41" s="3" t="str">
        <f t="shared" si="17"/>
        <v>-</v>
      </c>
      <c r="K41" s="4" t="str">
        <f t="shared" si="18"/>
        <v>-</v>
      </c>
      <c r="L41" s="3">
        <v>154.20128914192759</v>
      </c>
      <c r="M41" s="3">
        <f t="shared" si="19"/>
        <v>128.50107428493968</v>
      </c>
      <c r="N41" s="3">
        <f t="shared" si="20"/>
        <v>25.700214856987913</v>
      </c>
      <c r="O41" s="3">
        <f t="shared" si="21"/>
        <v>77.100644570963794</v>
      </c>
      <c r="P41" s="3">
        <f t="shared" si="22"/>
        <v>0.52500000000000002</v>
      </c>
      <c r="Q41" s="3">
        <v>80.955676799511991</v>
      </c>
      <c r="R41" s="3">
        <f t="shared" si="23"/>
        <v>77.274121021248462</v>
      </c>
      <c r="S41" s="31">
        <f t="shared" si="24"/>
        <v>81.3411800223668</v>
      </c>
      <c r="T41" s="31">
        <f t="shared" si="25"/>
        <v>67.784316685305669</v>
      </c>
      <c r="U41" s="31">
        <f t="shared" si="26"/>
        <v>13.556863337061131</v>
      </c>
      <c r="V41" s="54">
        <f t="shared" si="6"/>
        <v>122.01177003355019</v>
      </c>
      <c r="W41" s="3">
        <f t="shared" si="27"/>
        <v>4.0670590011183405</v>
      </c>
      <c r="X41" s="3">
        <f t="shared" si="7"/>
        <v>81.3411800223668</v>
      </c>
      <c r="Y41" s="3">
        <f t="shared" si="8"/>
        <v>-64.105973433899294</v>
      </c>
      <c r="Z41" s="41">
        <f t="shared" si="28"/>
        <v>-0.78811216429699871</v>
      </c>
      <c r="AA41" s="51">
        <f t="shared" si="10"/>
        <v>158.26834814304593</v>
      </c>
      <c r="AB41" s="51">
        <f t="shared" si="11"/>
        <v>-76.927168120679127</v>
      </c>
      <c r="AC41" s="52">
        <f t="shared" si="29"/>
        <v>-0.48605529168189016</v>
      </c>
      <c r="AD41" s="27">
        <v>2445</v>
      </c>
      <c r="AE41" s="25">
        <f t="shared" si="12"/>
        <v>188935.2258969525</v>
      </c>
      <c r="AF41" s="25">
        <f t="shared" si="13"/>
        <v>377022.15195201297</v>
      </c>
      <c r="AG41" s="43" t="e">
        <f t="shared" si="14"/>
        <v>#DIV/0!</v>
      </c>
      <c r="AH41" s="44">
        <v>0</v>
      </c>
      <c r="AI41" s="1"/>
      <c r="AJ41" s="31">
        <f t="shared" si="15"/>
        <v>197.69396043836872</v>
      </c>
      <c r="AK41" s="41">
        <f t="shared" si="16"/>
        <v>0.35</v>
      </c>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1:86" s="2" customFormat="1" ht="24" customHeight="1">
      <c r="A42" s="53">
        <v>1.4999999999999999E-2</v>
      </c>
      <c r="B42" s="17" t="s">
        <v>109</v>
      </c>
      <c r="C42" s="17" t="s">
        <v>110</v>
      </c>
      <c r="D42" s="29"/>
      <c r="E42" s="46"/>
      <c r="F42" s="3"/>
      <c r="G42" s="31" t="e">
        <f>#REF!</f>
        <v>#REF!</v>
      </c>
      <c r="H42" s="27"/>
      <c r="I42" s="4"/>
      <c r="J42" s="3" t="str">
        <f t="shared" si="17"/>
        <v>-</v>
      </c>
      <c r="K42" s="4" t="str">
        <f t="shared" si="18"/>
        <v>-</v>
      </c>
      <c r="L42" s="3">
        <v>67.084273096626035</v>
      </c>
      <c r="M42" s="3">
        <f t="shared" si="19"/>
        <v>55.903560913855031</v>
      </c>
      <c r="N42" s="3">
        <f t="shared" si="20"/>
        <v>11.180712182771003</v>
      </c>
      <c r="O42" s="3">
        <f t="shared" si="21"/>
        <v>33.542136548313017</v>
      </c>
      <c r="P42" s="3">
        <f t="shared" si="22"/>
        <v>0.52500000000000002</v>
      </c>
      <c r="Q42" s="3">
        <v>35.219243375728666</v>
      </c>
      <c r="R42" s="3">
        <f t="shared" si="23"/>
        <v>33.617606355546719</v>
      </c>
      <c r="S42" s="31">
        <f t="shared" si="24"/>
        <v>35.386954058470231</v>
      </c>
      <c r="T42" s="31">
        <f t="shared" si="25"/>
        <v>29.489128382058528</v>
      </c>
      <c r="U42" s="31">
        <f t="shared" si="26"/>
        <v>5.8978256764117027</v>
      </c>
      <c r="V42" s="54">
        <f t="shared" si="6"/>
        <v>53.08043108770535</v>
      </c>
      <c r="W42" s="3">
        <f t="shared" si="27"/>
        <v>1.7693477029235116</v>
      </c>
      <c r="X42" s="3">
        <f t="shared" si="7"/>
        <v>35.386954058470231</v>
      </c>
      <c r="Y42" s="3">
        <f t="shared" si="8"/>
        <v>-27.888888950899428</v>
      </c>
      <c r="Z42" s="41">
        <f t="shared" si="28"/>
        <v>-0.78811216429699849</v>
      </c>
      <c r="AA42" s="51">
        <f t="shared" si="10"/>
        <v>68.853620799549546</v>
      </c>
      <c r="AB42" s="51">
        <f t="shared" si="11"/>
        <v>-33.466666741079315</v>
      </c>
      <c r="AC42" s="52">
        <f t="shared" si="29"/>
        <v>-0.48605529168189016</v>
      </c>
      <c r="AD42" s="27">
        <v>5661</v>
      </c>
      <c r="AE42" s="25">
        <f t="shared" si="12"/>
        <v>190309.26957874998</v>
      </c>
      <c r="AF42" s="25">
        <f t="shared" si="13"/>
        <v>379764.07</v>
      </c>
      <c r="AG42" s="43" t="e">
        <f t="shared" si="14"/>
        <v>#DIV/0!</v>
      </c>
      <c r="AH42" s="44">
        <v>0</v>
      </c>
      <c r="AI42" s="1"/>
      <c r="AJ42" s="31">
        <f t="shared" si="15"/>
        <v>86.005478329007744</v>
      </c>
      <c r="AK42" s="41">
        <f t="shared" si="16"/>
        <v>0.35000000000000003</v>
      </c>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1:86" s="2" customFormat="1" ht="24" customHeight="1">
      <c r="A43" s="53">
        <v>1.4999999999999999E-2</v>
      </c>
      <c r="B43" s="17" t="s">
        <v>111</v>
      </c>
      <c r="C43" s="17" t="s">
        <v>112</v>
      </c>
      <c r="D43" s="29"/>
      <c r="E43" s="46"/>
      <c r="F43" s="3"/>
      <c r="G43" s="31" t="e">
        <f>#REF!</f>
        <v>#REF!</v>
      </c>
      <c r="H43" s="27"/>
      <c r="I43" s="4"/>
      <c r="J43" s="3" t="str">
        <f t="shared" si="17"/>
        <v>-</v>
      </c>
      <c r="K43" s="4" t="str">
        <f t="shared" si="18"/>
        <v>-</v>
      </c>
      <c r="L43" s="3">
        <v>90.5932342791411</v>
      </c>
      <c r="M43" s="3">
        <f t="shared" si="19"/>
        <v>75.494361899284257</v>
      </c>
      <c r="N43" s="3">
        <f t="shared" si="20"/>
        <v>15.098872379856843</v>
      </c>
      <c r="O43" s="3">
        <f t="shared" si="21"/>
        <v>45.29661713957055</v>
      </c>
      <c r="P43" s="3">
        <f t="shared" si="22"/>
        <v>0.52500000000000002</v>
      </c>
      <c r="Q43" s="3">
        <v>47.561447996549077</v>
      </c>
      <c r="R43" s="3">
        <f t="shared" si="23"/>
        <v>45.398534528134583</v>
      </c>
      <c r="S43" s="31">
        <f t="shared" si="24"/>
        <v>47.787931082246928</v>
      </c>
      <c r="T43" s="31">
        <f t="shared" si="25"/>
        <v>39.823275901872442</v>
      </c>
      <c r="U43" s="31">
        <f t="shared" si="26"/>
        <v>7.9646551803744856</v>
      </c>
      <c r="V43" s="54">
        <f t="shared" si="6"/>
        <v>71.681896623370392</v>
      </c>
      <c r="W43" s="3">
        <f t="shared" si="27"/>
        <v>2.3893965541123463</v>
      </c>
      <c r="X43" s="3">
        <f t="shared" si="7"/>
        <v>47.787931082246928</v>
      </c>
      <c r="Y43" s="3">
        <f t="shared" si="8"/>
        <v>-37.662249792505435</v>
      </c>
      <c r="Z43" s="41">
        <f t="shared" si="28"/>
        <v>-0.7881121642969986</v>
      </c>
      <c r="AA43" s="51">
        <f t="shared" si="10"/>
        <v>92.982630833253452</v>
      </c>
      <c r="AB43" s="51">
        <f t="shared" si="11"/>
        <v>-45.194699751006517</v>
      </c>
      <c r="AC43" s="52">
        <f t="shared" si="29"/>
        <v>-0.48605529168189016</v>
      </c>
      <c r="AD43" s="27">
        <v>5216</v>
      </c>
      <c r="AE43" s="25">
        <f t="shared" si="12"/>
        <v>236798.75609874999</v>
      </c>
      <c r="AF43" s="25">
        <f t="shared" si="13"/>
        <v>472534.31</v>
      </c>
      <c r="AG43" s="43" t="e">
        <f t="shared" si="14"/>
        <v>#DIV/0!</v>
      </c>
      <c r="AH43" s="44">
        <v>0</v>
      </c>
      <c r="AI43" s="1"/>
      <c r="AJ43" s="31">
        <f t="shared" si="15"/>
        <v>116.145172152745</v>
      </c>
      <c r="AK43" s="41">
        <f t="shared" si="16"/>
        <v>0.35</v>
      </c>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1:86" s="2" customFormat="1" ht="24" customHeight="1">
      <c r="A44" s="53">
        <v>1.4999999999999999E-2</v>
      </c>
      <c r="B44" s="17" t="s">
        <v>113</v>
      </c>
      <c r="C44" s="17" t="s">
        <v>114</v>
      </c>
      <c r="D44" s="29"/>
      <c r="E44" s="46"/>
      <c r="F44" s="3"/>
      <c r="G44" s="31" t="e">
        <f>#REF!</f>
        <v>#REF!</v>
      </c>
      <c r="H44" s="27"/>
      <c r="I44" s="4"/>
      <c r="J44" s="3" t="str">
        <f t="shared" si="17"/>
        <v>-</v>
      </c>
      <c r="K44" s="4" t="str">
        <f t="shared" si="18"/>
        <v>-</v>
      </c>
      <c r="L44" s="3">
        <v>27.174464932221941</v>
      </c>
      <c r="M44" s="3">
        <f t="shared" si="19"/>
        <v>22.645387443518285</v>
      </c>
      <c r="N44" s="3">
        <f t="shared" si="20"/>
        <v>4.5290774887036562</v>
      </c>
      <c r="O44" s="3">
        <f t="shared" si="21"/>
        <v>13.58723246611097</v>
      </c>
      <c r="P44" s="3">
        <f t="shared" si="22"/>
        <v>0.52500000000000002</v>
      </c>
      <c r="Q44" s="3">
        <v>14.26659408941652</v>
      </c>
      <c r="R44" s="3">
        <f t="shared" si="23"/>
        <v>13.61780373915972</v>
      </c>
      <c r="S44" s="31">
        <f t="shared" si="24"/>
        <v>14.334530251747074</v>
      </c>
      <c r="T44" s="31">
        <f t="shared" si="25"/>
        <v>11.945441876455895</v>
      </c>
      <c r="U44" s="31">
        <f t="shared" si="26"/>
        <v>2.3890883752911787</v>
      </c>
      <c r="V44" s="54">
        <f t="shared" si="6"/>
        <v>21.50179537762061</v>
      </c>
      <c r="W44" s="3">
        <f t="shared" si="27"/>
        <v>0.71672651258735376</v>
      </c>
      <c r="X44" s="3">
        <f t="shared" si="7"/>
        <v>14.334530251747074</v>
      </c>
      <c r="Y44" s="3">
        <f t="shared" si="8"/>
        <v>-11.297217660885185</v>
      </c>
      <c r="Z44" s="41">
        <f t="shared" si="28"/>
        <v>-0.78811216429699849</v>
      </c>
      <c r="AA44" s="51">
        <f t="shared" si="10"/>
        <v>27.891191444809294</v>
      </c>
      <c r="AB44" s="51">
        <f t="shared" si="11"/>
        <v>-13.556661193062221</v>
      </c>
      <c r="AC44" s="52">
        <f t="shared" si="29"/>
        <v>-0.48605529168189016</v>
      </c>
      <c r="AD44" s="27">
        <v>11877</v>
      </c>
      <c r="AE44" s="25">
        <f t="shared" si="12"/>
        <v>161738.65500999999</v>
      </c>
      <c r="AF44" s="25">
        <f t="shared" si="13"/>
        <v>322751.12</v>
      </c>
      <c r="AG44" s="43" t="e">
        <f t="shared" si="14"/>
        <v>#DIV/0!</v>
      </c>
      <c r="AH44" s="44">
        <v>0</v>
      </c>
      <c r="AI44" s="1"/>
      <c r="AJ44" s="31">
        <f t="shared" si="15"/>
        <v>34.839057605412748</v>
      </c>
      <c r="AK44" s="41">
        <f t="shared" si="16"/>
        <v>0.35000000000000003</v>
      </c>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1:86" s="2" customFormat="1" ht="24" customHeight="1">
      <c r="A45" s="53">
        <v>1.4999999999999999E-2</v>
      </c>
      <c r="B45" s="17" t="s">
        <v>115</v>
      </c>
      <c r="C45" s="17" t="s">
        <v>116</v>
      </c>
      <c r="D45" s="29"/>
      <c r="E45" s="46"/>
      <c r="F45" s="3"/>
      <c r="G45" s="31" t="e">
        <f>#REF!</f>
        <v>#REF!</v>
      </c>
      <c r="H45" s="27"/>
      <c r="I45" s="4"/>
      <c r="J45" s="3" t="str">
        <f t="shared" si="17"/>
        <v>-</v>
      </c>
      <c r="K45" s="4" t="str">
        <f t="shared" si="18"/>
        <v>-</v>
      </c>
      <c r="L45" s="3">
        <v>174.78424164524421</v>
      </c>
      <c r="M45" s="3">
        <f t="shared" si="19"/>
        <v>145.65353470437017</v>
      </c>
      <c r="N45" s="3">
        <f t="shared" si="20"/>
        <v>29.130706940874035</v>
      </c>
      <c r="O45" s="3">
        <f t="shared" si="21"/>
        <v>87.392120822622104</v>
      </c>
      <c r="P45" s="3">
        <f t="shared" si="22"/>
        <v>0.52500000000000002</v>
      </c>
      <c r="Q45" s="3">
        <v>91.761726863753211</v>
      </c>
      <c r="R45" s="3">
        <f t="shared" si="23"/>
        <v>87.588753094473006</v>
      </c>
      <c r="S45" s="31">
        <f t="shared" si="24"/>
        <v>92.198687467866321</v>
      </c>
      <c r="T45" s="31">
        <f t="shared" si="25"/>
        <v>76.832239556555265</v>
      </c>
      <c r="U45" s="31">
        <f t="shared" si="26"/>
        <v>15.366447911311056</v>
      </c>
      <c r="V45" s="54">
        <f t="shared" si="6"/>
        <v>138.29803120179949</v>
      </c>
      <c r="W45" s="3">
        <f t="shared" si="27"/>
        <v>4.6099343733933162</v>
      </c>
      <c r="X45" s="3">
        <f t="shared" si="7"/>
        <v>92.198687467866321</v>
      </c>
      <c r="Y45" s="3">
        <f t="shared" si="8"/>
        <v>-72.662907125642676</v>
      </c>
      <c r="Z45" s="41">
        <f t="shared" si="28"/>
        <v>-0.78811216429699849</v>
      </c>
      <c r="AA45" s="51">
        <f t="shared" si="10"/>
        <v>179.39417601863752</v>
      </c>
      <c r="AB45" s="51">
        <f t="shared" si="11"/>
        <v>-87.195488550771202</v>
      </c>
      <c r="AC45" s="52">
        <f t="shared" si="29"/>
        <v>-0.48605529168189016</v>
      </c>
      <c r="AD45" s="27">
        <v>1125</v>
      </c>
      <c r="AE45" s="25">
        <f t="shared" si="12"/>
        <v>98537.347231282125</v>
      </c>
      <c r="AF45" s="25">
        <f t="shared" si="13"/>
        <v>196632.27185089973</v>
      </c>
      <c r="AG45" s="43" t="e">
        <f t="shared" si="14"/>
        <v>#DIV/0!</v>
      </c>
      <c r="AH45" s="44">
        <v>0</v>
      </c>
      <c r="AI45" s="1"/>
      <c r="AJ45" s="31">
        <f t="shared" si="15"/>
        <v>224.08236108364642</v>
      </c>
      <c r="AK45" s="41">
        <f t="shared" si="16"/>
        <v>0.35</v>
      </c>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1:86" s="2" customFormat="1" ht="24" customHeight="1">
      <c r="A46" s="53">
        <v>1.4999999999999999E-2</v>
      </c>
      <c r="B46" s="17" t="s">
        <v>117</v>
      </c>
      <c r="C46" s="17" t="s">
        <v>118</v>
      </c>
      <c r="D46" s="29"/>
      <c r="E46" s="46"/>
      <c r="F46" s="3"/>
      <c r="G46" s="31" t="e">
        <f>#REF!</f>
        <v>#REF!</v>
      </c>
      <c r="H46" s="27"/>
      <c r="I46" s="4"/>
      <c r="J46" s="3" t="str">
        <f t="shared" si="17"/>
        <v>-</v>
      </c>
      <c r="K46" s="4" t="str">
        <f t="shared" si="18"/>
        <v>-</v>
      </c>
      <c r="L46" s="3">
        <v>200</v>
      </c>
      <c r="M46" s="3">
        <f t="shared" si="19"/>
        <v>166.66666666666669</v>
      </c>
      <c r="N46" s="3">
        <f t="shared" si="20"/>
        <v>33.333333333333314</v>
      </c>
      <c r="O46" s="3">
        <f t="shared" si="21"/>
        <v>100</v>
      </c>
      <c r="P46" s="3">
        <f t="shared" si="22"/>
        <v>0.52500000000000002</v>
      </c>
      <c r="Q46" s="3">
        <v>105</v>
      </c>
      <c r="R46" s="3">
        <f t="shared" si="23"/>
        <v>100.22499999999999</v>
      </c>
      <c r="S46" s="31">
        <f t="shared" si="24"/>
        <v>105.5</v>
      </c>
      <c r="T46" s="31">
        <f t="shared" si="25"/>
        <v>87.916666666666671</v>
      </c>
      <c r="U46" s="31">
        <f t="shared" si="26"/>
        <v>17.583333333333329</v>
      </c>
      <c r="V46" s="54">
        <f t="shared" si="6"/>
        <v>158.25</v>
      </c>
      <c r="W46" s="3">
        <f t="shared" si="27"/>
        <v>5.2750000000000004</v>
      </c>
      <c r="X46" s="3">
        <f t="shared" si="7"/>
        <v>105.5</v>
      </c>
      <c r="Y46" s="3">
        <f t="shared" si="8"/>
        <v>-83.145833333333343</v>
      </c>
      <c r="Z46" s="41">
        <f t="shared" si="28"/>
        <v>-0.78811216429699849</v>
      </c>
      <c r="AA46" s="51">
        <f t="shared" si="10"/>
        <v>205.27500000000001</v>
      </c>
      <c r="AB46" s="51">
        <f t="shared" si="11"/>
        <v>-99.775000000000006</v>
      </c>
      <c r="AC46" s="52">
        <f t="shared" si="29"/>
        <v>-0.48605529168189016</v>
      </c>
      <c r="AD46" s="27">
        <v>1074</v>
      </c>
      <c r="AE46" s="25">
        <f t="shared" si="12"/>
        <v>107641.65</v>
      </c>
      <c r="AF46" s="25">
        <f t="shared" si="13"/>
        <v>214800</v>
      </c>
      <c r="AG46" s="43" t="e">
        <f t="shared" si="14"/>
        <v>#DIV/0!</v>
      </c>
      <c r="AH46" s="44">
        <v>0</v>
      </c>
      <c r="AI46" s="1"/>
      <c r="AJ46" s="31">
        <f t="shared" si="15"/>
        <v>256.41025641025641</v>
      </c>
      <c r="AK46" s="41">
        <f t="shared" si="16"/>
        <v>0.34999999999999992</v>
      </c>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1:86" s="2" customFormat="1" ht="24" customHeight="1">
      <c r="A47" s="53">
        <v>1.4999999999999999E-2</v>
      </c>
      <c r="B47" s="17" t="s">
        <v>119</v>
      </c>
      <c r="C47" s="17" t="s">
        <v>120</v>
      </c>
      <c r="D47" s="29"/>
      <c r="E47" s="46"/>
      <c r="F47" s="3"/>
      <c r="G47" s="31" t="e">
        <f>#REF!</f>
        <v>#REF!</v>
      </c>
      <c r="H47" s="27"/>
      <c r="I47" s="4"/>
      <c r="J47" s="3" t="str">
        <f t="shared" si="17"/>
        <v>-</v>
      </c>
      <c r="K47" s="4" t="str">
        <f t="shared" si="18"/>
        <v>-</v>
      </c>
      <c r="L47" s="3">
        <v>60.744476284584984</v>
      </c>
      <c r="M47" s="3">
        <f t="shared" si="19"/>
        <v>50.620396903820819</v>
      </c>
      <c r="N47" s="3">
        <f t="shared" si="20"/>
        <v>10.124079380764165</v>
      </c>
      <c r="O47" s="3">
        <f t="shared" si="21"/>
        <v>30.372238142292492</v>
      </c>
      <c r="P47" s="3">
        <f t="shared" si="22"/>
        <v>0.52500000000000002</v>
      </c>
      <c r="Q47" s="3">
        <v>31.890850049407117</v>
      </c>
      <c r="R47" s="3">
        <f t="shared" si="23"/>
        <v>30.440575678112648</v>
      </c>
      <c r="S47" s="31">
        <f t="shared" si="24"/>
        <v>32.042711240118578</v>
      </c>
      <c r="T47" s="31">
        <f t="shared" si="25"/>
        <v>26.702259366765482</v>
      </c>
      <c r="U47" s="31">
        <f t="shared" si="26"/>
        <v>5.3404518733530963</v>
      </c>
      <c r="V47" s="54">
        <f t="shared" si="6"/>
        <v>48.064066860177867</v>
      </c>
      <c r="W47" s="3">
        <f t="shared" si="27"/>
        <v>1.602135562005929</v>
      </c>
      <c r="X47" s="3">
        <f t="shared" si="7"/>
        <v>32.042711240118578</v>
      </c>
      <c r="Y47" s="3">
        <f t="shared" si="8"/>
        <v>-25.253250505393609</v>
      </c>
      <c r="Z47" s="41">
        <f t="shared" si="28"/>
        <v>-0.78811216429699837</v>
      </c>
      <c r="AA47" s="51">
        <f t="shared" si="10"/>
        <v>62.34661184659091</v>
      </c>
      <c r="AB47" s="51">
        <f t="shared" si="11"/>
        <v>-30.303900606472336</v>
      </c>
      <c r="AC47" s="52">
        <f t="shared" si="29"/>
        <v>-0.48605529168189021</v>
      </c>
      <c r="AD47" s="27">
        <v>6072</v>
      </c>
      <c r="AE47" s="25">
        <f t="shared" si="12"/>
        <v>184835.1755175</v>
      </c>
      <c r="AF47" s="25">
        <f t="shared" si="13"/>
        <v>368840.46</v>
      </c>
      <c r="AG47" s="43" t="e">
        <f t="shared" si="14"/>
        <v>#DIV/0!</v>
      </c>
      <c r="AH47" s="44">
        <v>0</v>
      </c>
      <c r="AI47" s="1"/>
      <c r="AJ47" s="31">
        <f t="shared" si="15"/>
        <v>77.877533698185871</v>
      </c>
      <c r="AK47" s="41">
        <f t="shared" si="16"/>
        <v>0.35</v>
      </c>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1:86" s="2" customFormat="1" ht="24" customHeight="1">
      <c r="A48" s="53">
        <v>1.4999999999999999E-2</v>
      </c>
      <c r="B48" s="17" t="s">
        <v>121</v>
      </c>
      <c r="C48" s="17" t="s">
        <v>122</v>
      </c>
      <c r="D48" s="29"/>
      <c r="E48" s="46"/>
      <c r="F48" s="3"/>
      <c r="G48" s="31" t="e">
        <f>#REF!</f>
        <v>#REF!</v>
      </c>
      <c r="H48" s="27"/>
      <c r="I48" s="4"/>
      <c r="J48" s="3" t="str">
        <f t="shared" si="17"/>
        <v>-</v>
      </c>
      <c r="K48" s="4" t="str">
        <f t="shared" si="18"/>
        <v>-</v>
      </c>
      <c r="L48" s="3">
        <v>90.503759442184773</v>
      </c>
      <c r="M48" s="3">
        <f t="shared" si="19"/>
        <v>75.419799535153984</v>
      </c>
      <c r="N48" s="3">
        <f t="shared" si="20"/>
        <v>15.083959907030788</v>
      </c>
      <c r="O48" s="3">
        <f t="shared" si="21"/>
        <v>45.251879721092386</v>
      </c>
      <c r="P48" s="3">
        <f t="shared" si="22"/>
        <v>0.52500000000000002</v>
      </c>
      <c r="Q48" s="3">
        <v>47.514473707147005</v>
      </c>
      <c r="R48" s="3">
        <f t="shared" si="23"/>
        <v>45.353696450464838</v>
      </c>
      <c r="S48" s="31">
        <f t="shared" si="24"/>
        <v>47.740733105752462</v>
      </c>
      <c r="T48" s="31">
        <f t="shared" si="25"/>
        <v>39.783944254793717</v>
      </c>
      <c r="U48" s="31">
        <f t="shared" si="26"/>
        <v>7.9567888509587448</v>
      </c>
      <c r="V48" s="54">
        <f t="shared" si="6"/>
        <v>71.611099658628689</v>
      </c>
      <c r="W48" s="3">
        <f t="shared" si="27"/>
        <v>2.387036655287623</v>
      </c>
      <c r="X48" s="3">
        <f t="shared" si="7"/>
        <v>47.740733105752462</v>
      </c>
      <c r="Y48" s="3">
        <f t="shared" si="8"/>
        <v>-37.62505249309995</v>
      </c>
      <c r="Z48" s="41">
        <f t="shared" si="28"/>
        <v>-0.78811216429699871</v>
      </c>
      <c r="AA48" s="51">
        <f t="shared" si="10"/>
        <v>92.890796097472389</v>
      </c>
      <c r="AB48" s="51">
        <f t="shared" si="11"/>
        <v>-45.150062991719935</v>
      </c>
      <c r="AC48" s="52">
        <f t="shared" si="29"/>
        <v>-0.48605529168189027</v>
      </c>
      <c r="AD48" s="27">
        <v>1658</v>
      </c>
      <c r="AE48" s="25">
        <f t="shared" si="12"/>
        <v>75196.428714870708</v>
      </c>
      <c r="AF48" s="25">
        <f t="shared" si="13"/>
        <v>150055.23315514234</v>
      </c>
      <c r="AG48" s="43" t="e">
        <f t="shared" si="14"/>
        <v>#DIV/0!</v>
      </c>
      <c r="AH48" s="44">
        <v>0</v>
      </c>
      <c r="AI48" s="1"/>
      <c r="AJ48" s="31">
        <f t="shared" si="15"/>
        <v>116.03046082331382</v>
      </c>
      <c r="AK48" s="41">
        <f t="shared" si="16"/>
        <v>0.35</v>
      </c>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1:86" s="2" customFormat="1" ht="24" customHeight="1">
      <c r="A49" s="53">
        <v>1.4999999999999999E-2</v>
      </c>
      <c r="B49" s="17" t="s">
        <v>123</v>
      </c>
      <c r="C49" s="17" t="s">
        <v>124</v>
      </c>
      <c r="D49" s="29"/>
      <c r="E49" s="46"/>
      <c r="F49" s="3"/>
      <c r="G49" s="31" t="e">
        <f>#REF!</f>
        <v>#REF!</v>
      </c>
      <c r="H49" s="27"/>
      <c r="I49" s="4"/>
      <c r="J49" s="3" t="str">
        <f t="shared" si="17"/>
        <v>-</v>
      </c>
      <c r="K49" s="4" t="str">
        <f t="shared" si="18"/>
        <v>-</v>
      </c>
      <c r="L49" s="3">
        <v>93.096321571238335</v>
      </c>
      <c r="M49" s="3">
        <f t="shared" si="19"/>
        <v>77.580267976031948</v>
      </c>
      <c r="N49" s="3">
        <f t="shared" si="20"/>
        <v>15.516053595206387</v>
      </c>
      <c r="O49" s="3">
        <f>L49*0.7</f>
        <v>65.167425099866833</v>
      </c>
      <c r="P49" s="3">
        <f t="shared" si="22"/>
        <v>0.7350000000000001</v>
      </c>
      <c r="Q49" s="3">
        <v>68.425796354860182</v>
      </c>
      <c r="R49" s="3">
        <f t="shared" si="23"/>
        <v>65.314051806341524</v>
      </c>
      <c r="S49" s="31">
        <f t="shared" si="24"/>
        <v>68.751633480359502</v>
      </c>
      <c r="T49" s="31">
        <f t="shared" si="25"/>
        <v>57.293027900299585</v>
      </c>
      <c r="U49" s="31">
        <f t="shared" si="26"/>
        <v>11.458605580059917</v>
      </c>
      <c r="V49" s="54">
        <f t="shared" si="6"/>
        <v>103.12745022053926</v>
      </c>
      <c r="W49" s="3">
        <f t="shared" si="27"/>
        <v>3.4375816740179754</v>
      </c>
      <c r="X49" s="3">
        <f t="shared" si="7"/>
        <v>68.751633480359502</v>
      </c>
      <c r="Y49" s="3">
        <f t="shared" si="8"/>
        <v>-23.151891470747344</v>
      </c>
      <c r="Z49" s="41">
        <f t="shared" si="28"/>
        <v>-0.33674678402166575</v>
      </c>
      <c r="AA49" s="51">
        <f t="shared" si="10"/>
        <v>96.533903245256312</v>
      </c>
      <c r="AB49" s="51">
        <f t="shared" si="11"/>
        <v>-27.78226976489681</v>
      </c>
      <c r="AC49" s="52">
        <f t="shared" si="29"/>
        <v>-0.28779805675434589</v>
      </c>
      <c r="AD49" s="27">
        <v>3004</v>
      </c>
      <c r="AE49" s="25">
        <f t="shared" si="12"/>
        <v>196203.41162624993</v>
      </c>
      <c r="AF49" s="25">
        <f t="shared" si="13"/>
        <v>279661.34999999998</v>
      </c>
      <c r="AG49" s="43" t="e">
        <f t="shared" si="14"/>
        <v>#DIV/0!</v>
      </c>
      <c r="AH49" s="44">
        <v>0</v>
      </c>
      <c r="AI49" s="1"/>
      <c r="AJ49" s="31">
        <f t="shared" si="15"/>
        <v>119.35425842466454</v>
      </c>
      <c r="AK49" s="41">
        <f t="shared" si="16"/>
        <v>0.35000000000000003</v>
      </c>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1:86">
      <c r="AE50" s="26">
        <f>SUM(AE3:AE49)</f>
        <v>37936363.04203935</v>
      </c>
      <c r="AF50" s="26">
        <f>SUM(AF3:AF49)</f>
        <v>64048046.419261947</v>
      </c>
    </row>
  </sheetData>
  <autoFilter ref="A2:CO49"/>
  <pageMargins left="0.15748031496062992" right="0.15748031496062992" top="0.74803149606299213" bottom="0.74803149606299213" header="0.31496062992125984" footer="0.31496062992125984"/>
  <pageSetup paperSize="9" scale="4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8"/>
  <sheetViews>
    <sheetView tabSelected="1" zoomScale="70" zoomScaleNormal="70" zoomScaleSheetLayoutView="70" workbookViewId="0">
      <pane xSplit="2" ySplit="2" topLeftCell="C22" activePane="bottomRight" state="frozen"/>
      <selection activeCell="J5" sqref="J5"/>
      <selection pane="topRight" activeCell="J5" sqref="J5"/>
      <selection pane="bottomLeft" activeCell="J5" sqref="J5"/>
      <selection pane="bottomRight" activeCell="B23" sqref="B23"/>
    </sheetView>
  </sheetViews>
  <sheetFormatPr defaultRowHeight="21"/>
  <cols>
    <col min="1" max="1" width="27.7109375" style="73" customWidth="1"/>
    <col min="2" max="2" width="12.5703125" style="60" customWidth="1"/>
    <col min="3" max="3" width="60.140625" style="56" customWidth="1"/>
    <col min="4" max="4" width="15.7109375" style="89" customWidth="1"/>
    <col min="5" max="5" width="14.85546875" style="93" customWidth="1"/>
    <col min="6" max="6" width="16.42578125" style="114" customWidth="1"/>
    <col min="7" max="7" width="16.7109375" style="84" customWidth="1"/>
    <col min="8" max="8" width="68" customWidth="1"/>
    <col min="9" max="9" width="54.28515625" style="58" customWidth="1"/>
    <col min="10" max="10" width="13" style="60" customWidth="1"/>
    <col min="11" max="11" width="16.28515625" customWidth="1"/>
  </cols>
  <sheetData>
    <row r="1" spans="1:11" s="5" customFormat="1" ht="44.25" customHeight="1">
      <c r="A1" s="71"/>
      <c r="B1" s="61"/>
      <c r="C1" s="55"/>
      <c r="D1" s="85"/>
      <c r="E1" s="90"/>
      <c r="F1" s="110"/>
      <c r="G1" s="81"/>
      <c r="I1" s="57"/>
      <c r="J1" s="59"/>
    </row>
    <row r="2" spans="1:11" s="74" customFormat="1" ht="51.75" customHeight="1">
      <c r="A2" s="75" t="s">
        <v>174</v>
      </c>
      <c r="B2" s="76" t="s">
        <v>0</v>
      </c>
      <c r="C2" s="77" t="s">
        <v>1</v>
      </c>
      <c r="D2" s="86" t="s">
        <v>212</v>
      </c>
      <c r="E2" s="91" t="s">
        <v>214</v>
      </c>
      <c r="F2" s="111" t="s">
        <v>168</v>
      </c>
      <c r="G2" s="75" t="s">
        <v>169</v>
      </c>
      <c r="H2" s="78" t="s">
        <v>170</v>
      </c>
      <c r="I2" s="79" t="s">
        <v>171</v>
      </c>
      <c r="J2" s="80" t="s">
        <v>172</v>
      </c>
      <c r="K2" s="78" t="s">
        <v>173</v>
      </c>
    </row>
    <row r="3" spans="1:11" s="74" customFormat="1" ht="30" customHeight="1">
      <c r="A3" s="96"/>
      <c r="B3" s="97"/>
      <c r="C3" s="98"/>
      <c r="D3" s="99"/>
      <c r="E3" s="100"/>
      <c r="F3" s="111"/>
      <c r="G3" s="96"/>
      <c r="H3" s="101" t="s">
        <v>213</v>
      </c>
      <c r="I3" s="102"/>
      <c r="J3" s="103"/>
      <c r="K3" s="101"/>
    </row>
    <row r="4" spans="1:11" ht="197.25" customHeight="1">
      <c r="A4" s="72">
        <v>4690449050290</v>
      </c>
      <c r="B4" s="64" t="s">
        <v>35</v>
      </c>
      <c r="C4" s="65" t="s">
        <v>34</v>
      </c>
      <c r="D4" s="87">
        <v>669</v>
      </c>
      <c r="E4" s="92">
        <f>(F4/D4)-1</f>
        <v>-0.75333239910313898</v>
      </c>
      <c r="F4" s="112">
        <v>165.02062500000002</v>
      </c>
      <c r="G4" s="82">
        <v>920</v>
      </c>
      <c r="H4" s="66"/>
      <c r="I4" s="66" t="s">
        <v>127</v>
      </c>
      <c r="J4" s="63">
        <v>10</v>
      </c>
      <c r="K4" s="67"/>
    </row>
    <row r="5" spans="1:11" ht="197.25" customHeight="1">
      <c r="A5" s="72">
        <v>4690449042837</v>
      </c>
      <c r="B5" s="64">
        <v>219669</v>
      </c>
      <c r="C5" s="65" t="s">
        <v>38</v>
      </c>
      <c r="D5" s="87">
        <v>300</v>
      </c>
      <c r="E5" s="92"/>
      <c r="F5" s="112">
        <v>46.9392</v>
      </c>
      <c r="G5" s="82" t="s">
        <v>188</v>
      </c>
      <c r="H5" s="66"/>
      <c r="I5" s="66"/>
      <c r="J5" s="63">
        <v>6</v>
      </c>
      <c r="K5" s="67"/>
    </row>
    <row r="6" spans="1:11" ht="197.25" customHeight="1">
      <c r="A6" s="72">
        <v>4690449043520</v>
      </c>
      <c r="B6" s="64">
        <v>210361</v>
      </c>
      <c r="C6" s="65" t="s">
        <v>96</v>
      </c>
      <c r="D6" s="87">
        <v>290</v>
      </c>
      <c r="E6" s="92"/>
      <c r="F6" s="112">
        <v>39.604950000000002</v>
      </c>
      <c r="G6" s="82">
        <v>92</v>
      </c>
      <c r="H6" s="66"/>
      <c r="I6" s="66" t="s">
        <v>175</v>
      </c>
      <c r="J6" s="63">
        <v>8</v>
      </c>
      <c r="K6" s="67"/>
    </row>
    <row r="7" spans="1:11" ht="197.25" customHeight="1">
      <c r="A7" s="72">
        <v>4690449045586</v>
      </c>
      <c r="B7" s="64" t="s">
        <v>118</v>
      </c>
      <c r="C7" s="65" t="s">
        <v>117</v>
      </c>
      <c r="D7" s="87">
        <v>500</v>
      </c>
      <c r="E7" s="92"/>
      <c r="F7" s="112">
        <v>146.685</v>
      </c>
      <c r="G7" s="82">
        <v>63</v>
      </c>
      <c r="H7" s="66"/>
      <c r="I7" s="66" t="s">
        <v>167</v>
      </c>
      <c r="J7" s="63">
        <v>20</v>
      </c>
      <c r="K7" s="67"/>
    </row>
    <row r="8" spans="1:11" ht="170.25" customHeight="1">
      <c r="A8" s="72">
        <v>4650193021731</v>
      </c>
      <c r="B8" s="64" t="s">
        <v>106</v>
      </c>
      <c r="C8" s="65" t="s">
        <v>105</v>
      </c>
      <c r="D8" s="87">
        <v>434</v>
      </c>
      <c r="E8" s="92">
        <f t="shared" ref="E8:E46" si="0">(F8/D8)-1</f>
        <v>-0.82426262180736376</v>
      </c>
      <c r="F8" s="112">
        <v>76.270022135604137</v>
      </c>
      <c r="G8" s="82" t="s">
        <v>179</v>
      </c>
      <c r="H8" s="66"/>
      <c r="I8" s="66" t="s">
        <v>157</v>
      </c>
      <c r="J8" s="63">
        <v>48</v>
      </c>
      <c r="K8" s="67"/>
    </row>
    <row r="9" spans="1:11" ht="197.25" customHeight="1">
      <c r="A9" s="72">
        <v>4650193021755</v>
      </c>
      <c r="B9" s="109" t="s">
        <v>98</v>
      </c>
      <c r="C9" s="65" t="s">
        <v>97</v>
      </c>
      <c r="D9" s="87">
        <v>541</v>
      </c>
      <c r="E9" s="92">
        <f t="shared" si="0"/>
        <v>-0.81774911550476093</v>
      </c>
      <c r="F9" s="112">
        <v>98.597728511924345</v>
      </c>
      <c r="G9" s="82" t="s">
        <v>180</v>
      </c>
      <c r="H9" s="66"/>
      <c r="I9" s="66" t="s">
        <v>153</v>
      </c>
      <c r="J9" s="63">
        <v>36</v>
      </c>
      <c r="K9" s="67"/>
    </row>
    <row r="10" spans="1:11" ht="197.25" customHeight="1">
      <c r="A10" s="72">
        <v>4650193021779</v>
      </c>
      <c r="B10" s="109" t="s">
        <v>79</v>
      </c>
      <c r="C10" s="65" t="s">
        <v>78</v>
      </c>
      <c r="D10" s="87">
        <v>745</v>
      </c>
      <c r="E10" s="92">
        <f t="shared" si="0"/>
        <v>-0.82831064795390319</v>
      </c>
      <c r="F10" s="112">
        <v>127.9085672743421</v>
      </c>
      <c r="G10" s="82" t="s">
        <v>181</v>
      </c>
      <c r="H10" s="66"/>
      <c r="I10" s="66" t="s">
        <v>146</v>
      </c>
      <c r="J10" s="63">
        <v>24</v>
      </c>
      <c r="K10" s="67"/>
    </row>
    <row r="11" spans="1:11" ht="197.25" customHeight="1">
      <c r="A11" s="72">
        <v>4610092219516</v>
      </c>
      <c r="B11" s="64" t="s">
        <v>100</v>
      </c>
      <c r="C11" s="65" t="s">
        <v>99</v>
      </c>
      <c r="D11" s="87">
        <v>270</v>
      </c>
      <c r="E11" s="92">
        <f t="shared" si="0"/>
        <v>-0.70349748018341307</v>
      </c>
      <c r="F11" s="112">
        <v>80.055680350478468</v>
      </c>
      <c r="G11" s="82" t="s">
        <v>186</v>
      </c>
      <c r="H11" s="66"/>
      <c r="I11" s="66" t="s">
        <v>154</v>
      </c>
      <c r="J11" s="63">
        <v>6</v>
      </c>
      <c r="K11" s="67"/>
    </row>
    <row r="12" spans="1:11" ht="197.25" customHeight="1">
      <c r="A12" s="72">
        <v>4610092219547</v>
      </c>
      <c r="B12" s="64" t="s">
        <v>51</v>
      </c>
      <c r="C12" s="65" t="s">
        <v>50</v>
      </c>
      <c r="D12" s="87">
        <v>397</v>
      </c>
      <c r="E12" s="92">
        <f t="shared" si="0"/>
        <v>-0.794928486071243</v>
      </c>
      <c r="F12" s="112">
        <v>81.413391029716522</v>
      </c>
      <c r="G12" s="82" t="s">
        <v>187</v>
      </c>
      <c r="H12" s="66"/>
      <c r="I12" s="66" t="s">
        <v>133</v>
      </c>
      <c r="J12" s="63">
        <v>6</v>
      </c>
      <c r="K12" s="67"/>
    </row>
    <row r="13" spans="1:11" ht="197.25" customHeight="1">
      <c r="A13" s="72">
        <v>4650193021434</v>
      </c>
      <c r="B13" s="64" t="s">
        <v>95</v>
      </c>
      <c r="C13" s="65" t="s">
        <v>94</v>
      </c>
      <c r="D13" s="87">
        <v>480</v>
      </c>
      <c r="E13" s="92">
        <f t="shared" si="0"/>
        <v>-0.76914183090973987</v>
      </c>
      <c r="F13" s="112">
        <v>110.81192116332487</v>
      </c>
      <c r="G13" s="82" t="s">
        <v>176</v>
      </c>
      <c r="H13" s="66"/>
      <c r="I13" s="66" t="s">
        <v>152</v>
      </c>
      <c r="J13" s="63">
        <v>24</v>
      </c>
      <c r="K13" s="67"/>
    </row>
    <row r="14" spans="1:11" ht="197.25" customHeight="1">
      <c r="A14" s="72">
        <v>4650193021717</v>
      </c>
      <c r="B14" s="109" t="s">
        <v>83</v>
      </c>
      <c r="C14" s="65" t="s">
        <v>82</v>
      </c>
      <c r="D14" s="87">
        <v>354</v>
      </c>
      <c r="E14" s="92">
        <f t="shared" si="0"/>
        <v>-0.79194008347696665</v>
      </c>
      <c r="F14" s="112">
        <v>73.653210449153818</v>
      </c>
      <c r="G14" s="82" t="s">
        <v>178</v>
      </c>
      <c r="H14" s="66"/>
      <c r="I14" s="66" t="s">
        <v>148</v>
      </c>
      <c r="J14" s="63">
        <v>6</v>
      </c>
      <c r="K14" s="67"/>
    </row>
    <row r="15" spans="1:11" ht="197.25" customHeight="1">
      <c r="A15" s="72">
        <v>4650193021632</v>
      </c>
      <c r="B15" s="64" t="s">
        <v>122</v>
      </c>
      <c r="C15" s="65" t="s">
        <v>121</v>
      </c>
      <c r="D15" s="87">
        <v>324</v>
      </c>
      <c r="E15" s="92">
        <f t="shared" si="0"/>
        <v>-0.79513049454048035</v>
      </c>
      <c r="F15" s="112">
        <v>66.377719768884376</v>
      </c>
      <c r="G15" s="82" t="s">
        <v>177</v>
      </c>
      <c r="H15" s="66"/>
      <c r="I15" s="66" t="s">
        <v>164</v>
      </c>
      <c r="J15" s="63">
        <v>6</v>
      </c>
      <c r="K15" s="67"/>
    </row>
    <row r="16" spans="1:11" ht="32.25" customHeight="1">
      <c r="A16" s="94"/>
      <c r="B16" s="104"/>
      <c r="C16" s="105"/>
      <c r="D16" s="106"/>
      <c r="E16" s="95"/>
      <c r="F16" s="112"/>
      <c r="G16" s="107"/>
      <c r="H16" s="108" t="s">
        <v>215</v>
      </c>
      <c r="I16" s="108"/>
      <c r="J16" s="68"/>
      <c r="K16" s="70"/>
    </row>
    <row r="17" spans="1:11" ht="197.25" customHeight="1">
      <c r="A17" s="72">
        <v>4610092215204</v>
      </c>
      <c r="B17" s="64" t="s">
        <v>61</v>
      </c>
      <c r="C17" s="65" t="s">
        <v>60</v>
      </c>
      <c r="D17" s="87">
        <v>779</v>
      </c>
      <c r="E17" s="92">
        <f t="shared" si="0"/>
        <v>-0.40473698136818703</v>
      </c>
      <c r="F17" s="112">
        <v>463.70989151418229</v>
      </c>
      <c r="G17" s="82" t="s">
        <v>199</v>
      </c>
      <c r="H17" s="66"/>
      <c r="I17" s="66" t="s">
        <v>137</v>
      </c>
      <c r="J17" s="63">
        <v>5</v>
      </c>
      <c r="K17" s="67"/>
    </row>
    <row r="18" spans="1:11" ht="177.75" customHeight="1">
      <c r="A18" s="72">
        <v>4610092215327</v>
      </c>
      <c r="B18" s="64" t="s">
        <v>91</v>
      </c>
      <c r="C18" s="65" t="s">
        <v>90</v>
      </c>
      <c r="D18" s="87">
        <v>503</v>
      </c>
      <c r="E18" s="92">
        <f t="shared" si="0"/>
        <v>-0.40480076064509296</v>
      </c>
      <c r="F18" s="112">
        <v>299.38521739551823</v>
      </c>
      <c r="G18" s="82" t="s">
        <v>198</v>
      </c>
      <c r="H18" s="66"/>
      <c r="I18" s="66" t="s">
        <v>151</v>
      </c>
      <c r="J18" s="63">
        <v>5</v>
      </c>
      <c r="K18" s="67"/>
    </row>
    <row r="19" spans="1:11" ht="197.25" customHeight="1">
      <c r="A19" s="72">
        <v>4607190065329</v>
      </c>
      <c r="B19" s="64" t="s">
        <v>114</v>
      </c>
      <c r="C19" s="65" t="s">
        <v>113</v>
      </c>
      <c r="D19" s="87">
        <v>74</v>
      </c>
      <c r="E19" s="92">
        <f t="shared" si="0"/>
        <v>-0.73066983860925838</v>
      </c>
      <c r="F19" s="112">
        <v>19.930431942914879</v>
      </c>
      <c r="G19" s="82" t="s">
        <v>190</v>
      </c>
      <c r="H19" s="66"/>
      <c r="I19" s="66" t="s">
        <v>161</v>
      </c>
      <c r="J19" s="63">
        <v>12</v>
      </c>
      <c r="K19" s="67"/>
    </row>
    <row r="20" spans="1:11" ht="197.25" customHeight="1">
      <c r="A20" s="72">
        <v>4630084165416</v>
      </c>
      <c r="B20" s="64" t="s">
        <v>65</v>
      </c>
      <c r="C20" s="65" t="s">
        <v>216</v>
      </c>
      <c r="D20" s="87">
        <v>180</v>
      </c>
      <c r="E20" s="92">
        <f t="shared" si="0"/>
        <v>-0.80630307048683469</v>
      </c>
      <c r="F20" s="112">
        <v>34.865447312369753</v>
      </c>
      <c r="G20" s="82" t="s">
        <v>189</v>
      </c>
      <c r="H20" s="66"/>
      <c r="I20" s="66" t="s">
        <v>139</v>
      </c>
      <c r="J20" s="63">
        <v>12</v>
      </c>
      <c r="K20" s="67"/>
    </row>
    <row r="21" spans="1:11" ht="197.25" customHeight="1">
      <c r="A21" s="72">
        <v>4650193022097</v>
      </c>
      <c r="B21" s="109" t="s">
        <v>85</v>
      </c>
      <c r="C21" s="65" t="s">
        <v>84</v>
      </c>
      <c r="D21" s="87">
        <v>374</v>
      </c>
      <c r="E21" s="92">
        <f t="shared" si="0"/>
        <v>-0.80172260418278474</v>
      </c>
      <c r="F21" s="112">
        <v>74.155746035638529</v>
      </c>
      <c r="G21" s="82" t="s">
        <v>184</v>
      </c>
      <c r="H21" s="66"/>
      <c r="I21" s="66" t="s">
        <v>149</v>
      </c>
      <c r="J21" s="63">
        <v>10</v>
      </c>
      <c r="K21" s="67"/>
    </row>
    <row r="22" spans="1:11" ht="197.25" customHeight="1">
      <c r="A22" s="72">
        <v>4630084165836</v>
      </c>
      <c r="B22" s="64" t="s">
        <v>104</v>
      </c>
      <c r="C22" s="65" t="s">
        <v>103</v>
      </c>
      <c r="D22" s="87">
        <v>925</v>
      </c>
      <c r="E22" s="92">
        <f t="shared" si="0"/>
        <v>-0.71218470038233361</v>
      </c>
      <c r="F22" s="112">
        <v>266.22915214634145</v>
      </c>
      <c r="G22" s="82">
        <v>811</v>
      </c>
      <c r="H22" s="66"/>
      <c r="I22" s="66" t="s">
        <v>156</v>
      </c>
      <c r="J22" s="63">
        <v>8</v>
      </c>
      <c r="K22" s="67"/>
    </row>
    <row r="23" spans="1:11" ht="197.25" customHeight="1">
      <c r="A23" s="72">
        <v>4650193010674</v>
      </c>
      <c r="B23" s="109" t="s">
        <v>75</v>
      </c>
      <c r="C23" s="65" t="s">
        <v>74</v>
      </c>
      <c r="D23" s="87">
        <v>486</v>
      </c>
      <c r="E23" s="92">
        <f t="shared" si="0"/>
        <v>-0.69259148678329607</v>
      </c>
      <c r="F23" s="112">
        <v>149.40053742331813</v>
      </c>
      <c r="G23" s="82" t="s">
        <v>201</v>
      </c>
      <c r="H23" s="66"/>
      <c r="I23" s="66" t="s">
        <v>144</v>
      </c>
      <c r="J23" s="63">
        <v>6</v>
      </c>
      <c r="K23" s="67"/>
    </row>
    <row r="24" spans="1:11" ht="197.25" customHeight="1">
      <c r="A24" s="72">
        <v>4650193005892</v>
      </c>
      <c r="B24" s="64" t="s">
        <v>67</v>
      </c>
      <c r="C24" s="65" t="s">
        <v>66</v>
      </c>
      <c r="D24" s="87">
        <v>1261</v>
      </c>
      <c r="E24" s="92">
        <f t="shared" si="0"/>
        <v>-0.79918588166900506</v>
      </c>
      <c r="F24" s="112">
        <v>253.22660321538464</v>
      </c>
      <c r="G24" s="82" t="s">
        <v>205</v>
      </c>
      <c r="H24" s="66"/>
      <c r="I24" s="66" t="s">
        <v>140</v>
      </c>
      <c r="J24" s="63">
        <v>6</v>
      </c>
      <c r="K24" s="67"/>
    </row>
    <row r="25" spans="1:11" ht="197.25" customHeight="1">
      <c r="A25" s="72">
        <v>4650193010537</v>
      </c>
      <c r="B25" s="64" t="s">
        <v>116</v>
      </c>
      <c r="C25" s="65" t="s">
        <v>115</v>
      </c>
      <c r="D25" s="87">
        <v>466</v>
      </c>
      <c r="E25" s="92">
        <f t="shared" si="0"/>
        <v>-0.72491173298570111</v>
      </c>
      <c r="F25" s="112">
        <v>128.19113242866325</v>
      </c>
      <c r="G25" s="82" t="s">
        <v>191</v>
      </c>
      <c r="H25" s="66"/>
      <c r="I25" s="66" t="s">
        <v>162</v>
      </c>
      <c r="J25" s="63">
        <v>6</v>
      </c>
      <c r="K25" s="67"/>
    </row>
    <row r="26" spans="1:11" ht="197.25" customHeight="1">
      <c r="A26" s="72">
        <v>4630084160381</v>
      </c>
      <c r="B26" s="64" t="s">
        <v>110</v>
      </c>
      <c r="C26" s="65" t="s">
        <v>109</v>
      </c>
      <c r="D26" s="87">
        <v>350</v>
      </c>
      <c r="E26" s="92">
        <f t="shared" si="0"/>
        <v>-0.85942490572602015</v>
      </c>
      <c r="F26" s="112">
        <v>49.201282995892953</v>
      </c>
      <c r="G26" s="82" t="s">
        <v>203</v>
      </c>
      <c r="H26" s="66"/>
      <c r="I26" s="66" t="s">
        <v>159</v>
      </c>
      <c r="J26" s="63">
        <v>5</v>
      </c>
      <c r="K26" s="67"/>
    </row>
    <row r="27" spans="1:11" ht="197.25" customHeight="1">
      <c r="A27" s="72">
        <v>4630084160695</v>
      </c>
      <c r="B27" s="64" t="s">
        <v>53</v>
      </c>
      <c r="C27" s="65" t="s">
        <v>52</v>
      </c>
      <c r="D27" s="87">
        <v>260</v>
      </c>
      <c r="E27" s="92">
        <f t="shared" si="0"/>
        <v>-0.7874775420427409</v>
      </c>
      <c r="F27" s="112">
        <v>55.255839068887362</v>
      </c>
      <c r="G27" s="82" t="s">
        <v>202</v>
      </c>
      <c r="H27" s="66"/>
      <c r="I27" s="66" t="s">
        <v>134</v>
      </c>
      <c r="J27" s="63">
        <v>6</v>
      </c>
      <c r="K27" s="67"/>
    </row>
    <row r="28" spans="1:11" ht="197.25" customHeight="1">
      <c r="A28" s="72">
        <v>4607190067927</v>
      </c>
      <c r="B28" s="64" t="s">
        <v>59</v>
      </c>
      <c r="C28" s="65" t="s">
        <v>58</v>
      </c>
      <c r="D28" s="87">
        <v>167</v>
      </c>
      <c r="E28" s="92">
        <f t="shared" si="0"/>
        <v>-0.83221258834003309</v>
      </c>
      <c r="F28" s="112">
        <v>28.020497747214485</v>
      </c>
      <c r="G28" s="82" t="s">
        <v>193</v>
      </c>
      <c r="H28" s="66"/>
      <c r="I28" s="66" t="s">
        <v>136</v>
      </c>
      <c r="J28" s="63">
        <v>8</v>
      </c>
      <c r="K28" s="67"/>
    </row>
    <row r="29" spans="1:11" ht="197.25" customHeight="1">
      <c r="A29" s="72">
        <v>4630084167861</v>
      </c>
      <c r="B29" s="64" t="s">
        <v>112</v>
      </c>
      <c r="C29" s="65" t="s">
        <v>111</v>
      </c>
      <c r="D29" s="87">
        <v>258</v>
      </c>
      <c r="E29" s="92">
        <f t="shared" si="0"/>
        <v>-0.74246766336752301</v>
      </c>
      <c r="F29" s="112">
        <v>66.443342851179068</v>
      </c>
      <c r="G29" s="82" t="s">
        <v>183</v>
      </c>
      <c r="H29" s="66"/>
      <c r="I29" s="66" t="s">
        <v>160</v>
      </c>
      <c r="J29" s="63">
        <v>12</v>
      </c>
      <c r="K29" s="67"/>
    </row>
    <row r="30" spans="1:11" ht="197.25" customHeight="1">
      <c r="A30" s="72">
        <v>4650193022646</v>
      </c>
      <c r="B30" s="64" t="s">
        <v>108</v>
      </c>
      <c r="C30" s="65" t="s">
        <v>107</v>
      </c>
      <c r="D30" s="87">
        <v>627</v>
      </c>
      <c r="E30" s="92">
        <f t="shared" si="0"/>
        <v>-0.81962507099056103</v>
      </c>
      <c r="F30" s="112">
        <v>113.09508048891826</v>
      </c>
      <c r="G30" s="82" t="s">
        <v>206</v>
      </c>
      <c r="H30" s="66"/>
      <c r="I30" s="66" t="s">
        <v>158</v>
      </c>
      <c r="J30" s="63">
        <v>16</v>
      </c>
      <c r="K30" s="67"/>
    </row>
    <row r="31" spans="1:11" ht="172.5" customHeight="1">
      <c r="A31" s="72">
        <v>5019314151150</v>
      </c>
      <c r="B31" s="64" t="s">
        <v>120</v>
      </c>
      <c r="C31" s="65" t="s">
        <v>119</v>
      </c>
      <c r="D31" s="87">
        <v>208</v>
      </c>
      <c r="E31" s="92">
        <f t="shared" si="0"/>
        <v>-0.78581001192777999</v>
      </c>
      <c r="F31" s="112">
        <v>44.551517519021751</v>
      </c>
      <c r="G31" s="82" t="s">
        <v>200</v>
      </c>
      <c r="H31" s="66"/>
      <c r="I31" s="66" t="s">
        <v>163</v>
      </c>
      <c r="J31" s="63">
        <v>12</v>
      </c>
      <c r="K31" s="67"/>
    </row>
    <row r="32" spans="1:11" ht="197.25" customHeight="1">
      <c r="A32" s="72">
        <v>4650193025968</v>
      </c>
      <c r="B32" s="64" t="s">
        <v>57</v>
      </c>
      <c r="C32" s="65" t="s">
        <v>56</v>
      </c>
      <c r="D32" s="87">
        <v>199</v>
      </c>
      <c r="E32" s="92">
        <f t="shared" si="0"/>
        <v>-0.66832826773639109</v>
      </c>
      <c r="F32" s="112">
        <v>66.00267472045816</v>
      </c>
      <c r="G32" s="82">
        <v>42</v>
      </c>
      <c r="H32" s="66"/>
      <c r="I32" s="66" t="s">
        <v>135</v>
      </c>
      <c r="J32" s="63">
        <v>24</v>
      </c>
      <c r="K32" s="67"/>
    </row>
    <row r="33" spans="1:11" ht="197.25" customHeight="1">
      <c r="A33" s="72">
        <v>5019370025181</v>
      </c>
      <c r="B33" s="64" t="s">
        <v>102</v>
      </c>
      <c r="C33" s="65" t="s">
        <v>101</v>
      </c>
      <c r="D33" s="87">
        <v>91</v>
      </c>
      <c r="E33" s="92">
        <f t="shared" si="0"/>
        <v>-0.70578037937524352</v>
      </c>
      <c r="F33" s="112">
        <v>26.773985476852832</v>
      </c>
      <c r="G33" s="82" t="s">
        <v>210</v>
      </c>
      <c r="H33" s="66"/>
      <c r="I33" s="66" t="s">
        <v>155</v>
      </c>
      <c r="J33" s="63">
        <v>144</v>
      </c>
      <c r="K33" s="67"/>
    </row>
    <row r="34" spans="1:11" ht="18">
      <c r="A34" s="94"/>
      <c r="B34" s="68"/>
      <c r="C34" s="69"/>
      <c r="D34" s="88"/>
      <c r="E34" s="95"/>
      <c r="F34" s="113"/>
      <c r="G34" s="83"/>
      <c r="H34" s="62" t="s">
        <v>166</v>
      </c>
      <c r="I34" s="70"/>
      <c r="J34" s="63"/>
      <c r="K34" s="67"/>
    </row>
    <row r="35" spans="1:11" ht="197.25" customHeight="1">
      <c r="A35" s="72">
        <v>4650193021946</v>
      </c>
      <c r="B35" s="64" t="s">
        <v>124</v>
      </c>
      <c r="C35" s="65" t="s">
        <v>123</v>
      </c>
      <c r="D35" s="87">
        <v>286</v>
      </c>
      <c r="E35" s="92">
        <f t="shared" si="0"/>
        <v>-0.66576630242049062</v>
      </c>
      <c r="F35" s="112">
        <v>95.590837507739678</v>
      </c>
      <c r="G35" s="82" t="s">
        <v>194</v>
      </c>
      <c r="H35" s="66"/>
      <c r="I35" s="66" t="s">
        <v>165</v>
      </c>
      <c r="J35" s="63">
        <v>8</v>
      </c>
      <c r="K35" s="67"/>
    </row>
    <row r="36" spans="1:11" ht="197.25" customHeight="1">
      <c r="A36" s="72">
        <v>4650193022011</v>
      </c>
      <c r="B36" s="64" t="s">
        <v>43</v>
      </c>
      <c r="C36" s="65" t="s">
        <v>42</v>
      </c>
      <c r="D36" s="87">
        <v>1666</v>
      </c>
      <c r="E36" s="92">
        <f t="shared" si="0"/>
        <v>-0.65051155056852639</v>
      </c>
      <c r="F36" s="112">
        <v>582.24775675283513</v>
      </c>
      <c r="G36" s="82" t="s">
        <v>208</v>
      </c>
      <c r="H36" s="66"/>
      <c r="I36" s="66" t="s">
        <v>129</v>
      </c>
      <c r="J36" s="63">
        <v>12</v>
      </c>
      <c r="K36" s="67"/>
    </row>
    <row r="37" spans="1:11" ht="197.25" customHeight="1">
      <c r="A37" s="72">
        <v>4650193021977</v>
      </c>
      <c r="B37" s="64" t="s">
        <v>49</v>
      </c>
      <c r="C37" s="65" t="s">
        <v>48</v>
      </c>
      <c r="D37" s="87">
        <v>1199.33</v>
      </c>
      <c r="E37" s="92">
        <f t="shared" si="0"/>
        <v>-0.64489601513474171</v>
      </c>
      <c r="F37" s="112">
        <v>425.88686216845019</v>
      </c>
      <c r="G37" s="82" t="s">
        <v>207</v>
      </c>
      <c r="H37" s="66"/>
      <c r="I37" s="66" t="s">
        <v>132</v>
      </c>
      <c r="J37" s="63">
        <v>12</v>
      </c>
      <c r="K37" s="67"/>
    </row>
    <row r="38" spans="1:11" ht="197.25" customHeight="1">
      <c r="A38" s="72">
        <v>4607190068696</v>
      </c>
      <c r="B38" s="64" t="s">
        <v>47</v>
      </c>
      <c r="C38" s="65" t="s">
        <v>46</v>
      </c>
      <c r="D38" s="87">
        <v>368</v>
      </c>
      <c r="E38" s="92">
        <f t="shared" si="0"/>
        <v>-0.65669016436159944</v>
      </c>
      <c r="F38" s="112">
        <v>126.33801951493139</v>
      </c>
      <c r="G38" s="82" t="s">
        <v>209</v>
      </c>
      <c r="H38" s="66"/>
      <c r="I38" s="66" t="s">
        <v>131</v>
      </c>
      <c r="J38" s="63">
        <v>24</v>
      </c>
      <c r="K38" s="67"/>
    </row>
    <row r="39" spans="1:11" ht="197.25" customHeight="1">
      <c r="A39" s="72">
        <v>4607190068719</v>
      </c>
      <c r="B39" s="64" t="s">
        <v>41</v>
      </c>
      <c r="C39" s="65" t="s">
        <v>40</v>
      </c>
      <c r="D39" s="87">
        <v>1577</v>
      </c>
      <c r="E39" s="92">
        <f t="shared" si="0"/>
        <v>-0.90144697033520338</v>
      </c>
      <c r="F39" s="112">
        <v>155.41812778138424</v>
      </c>
      <c r="G39" s="82" t="s">
        <v>211</v>
      </c>
      <c r="H39" s="66"/>
      <c r="I39" s="66" t="s">
        <v>128</v>
      </c>
      <c r="J39" s="63">
        <v>4</v>
      </c>
      <c r="K39" s="67"/>
    </row>
    <row r="40" spans="1:11" ht="197.25" customHeight="1">
      <c r="A40" s="72">
        <v>4607190068634</v>
      </c>
      <c r="B40" s="64" t="s">
        <v>45</v>
      </c>
      <c r="C40" s="65" t="s">
        <v>44</v>
      </c>
      <c r="D40" s="87">
        <v>214</v>
      </c>
      <c r="E40" s="92">
        <f t="shared" si="0"/>
        <v>-0.7013315470309287</v>
      </c>
      <c r="F40" s="112">
        <v>63.915048935381265</v>
      </c>
      <c r="G40" s="82" t="s">
        <v>192</v>
      </c>
      <c r="H40" s="66"/>
      <c r="I40" s="66" t="s">
        <v>130</v>
      </c>
      <c r="J40" s="63">
        <v>12</v>
      </c>
      <c r="K40" s="67"/>
    </row>
    <row r="41" spans="1:11" ht="197.25" customHeight="1">
      <c r="A41" s="72">
        <v>4607190069389</v>
      </c>
      <c r="B41" s="64" t="s">
        <v>77</v>
      </c>
      <c r="C41" s="65" t="s">
        <v>76</v>
      </c>
      <c r="D41" s="87">
        <v>531</v>
      </c>
      <c r="E41" s="92">
        <f t="shared" si="0"/>
        <v>-0.67248525804378523</v>
      </c>
      <c r="F41" s="112">
        <v>173.91032797875002</v>
      </c>
      <c r="G41" s="82">
        <v>653</v>
      </c>
      <c r="H41" s="66"/>
      <c r="I41" s="66" t="s">
        <v>145</v>
      </c>
      <c r="J41" s="63">
        <v>12</v>
      </c>
      <c r="K41" s="67"/>
    </row>
    <row r="42" spans="1:11" ht="197.25" customHeight="1">
      <c r="A42" s="72">
        <v>4630084169155</v>
      </c>
      <c r="B42" s="64" t="s">
        <v>81</v>
      </c>
      <c r="C42" s="65" t="s">
        <v>80</v>
      </c>
      <c r="D42" s="87">
        <v>170</v>
      </c>
      <c r="E42" s="92">
        <f t="shared" si="0"/>
        <v>-0.61598440714513436</v>
      </c>
      <c r="F42" s="112">
        <v>65.282650785327164</v>
      </c>
      <c r="G42" s="82" t="s">
        <v>196</v>
      </c>
      <c r="H42" s="66"/>
      <c r="I42" s="66" t="s">
        <v>147</v>
      </c>
      <c r="J42" s="63">
        <v>6</v>
      </c>
      <c r="K42" s="67"/>
    </row>
    <row r="43" spans="1:11" ht="197.25" customHeight="1">
      <c r="A43" s="72">
        <v>4650193002167</v>
      </c>
      <c r="B43" s="64" t="s">
        <v>89</v>
      </c>
      <c r="C43" s="65" t="s">
        <v>88</v>
      </c>
      <c r="D43" s="87">
        <v>91</v>
      </c>
      <c r="E43" s="92">
        <f t="shared" si="0"/>
        <v>-0.73788198982946263</v>
      </c>
      <c r="F43" s="112">
        <v>23.852738925518903</v>
      </c>
      <c r="G43" s="82" t="s">
        <v>195</v>
      </c>
      <c r="H43" s="66"/>
      <c r="I43" s="66" t="s">
        <v>150</v>
      </c>
      <c r="J43" s="63">
        <v>6</v>
      </c>
      <c r="K43" s="67"/>
    </row>
    <row r="44" spans="1:11" ht="197.25" customHeight="1">
      <c r="A44" s="72">
        <v>4607190068429</v>
      </c>
      <c r="B44" s="64" t="s">
        <v>69</v>
      </c>
      <c r="C44" s="65" t="s">
        <v>68</v>
      </c>
      <c r="D44" s="87">
        <v>322</v>
      </c>
      <c r="E44" s="92">
        <f t="shared" si="0"/>
        <v>-0.62670153183539812</v>
      </c>
      <c r="F44" s="112">
        <v>120.20210674900181</v>
      </c>
      <c r="G44" s="82" t="s">
        <v>204</v>
      </c>
      <c r="H44" s="66"/>
      <c r="I44" s="66" t="s">
        <v>141</v>
      </c>
      <c r="J44" s="63">
        <v>12</v>
      </c>
      <c r="K44" s="67"/>
    </row>
    <row r="45" spans="1:11" ht="197.25" customHeight="1">
      <c r="A45" s="72"/>
      <c r="B45" s="64" t="s">
        <v>71</v>
      </c>
      <c r="C45" s="65" t="s">
        <v>70</v>
      </c>
      <c r="D45" s="87">
        <v>200</v>
      </c>
      <c r="E45" s="92">
        <f t="shared" si="0"/>
        <v>-0.84758265436123015</v>
      </c>
      <c r="F45" s="112">
        <v>30.48346912775397</v>
      </c>
      <c r="G45" s="82" t="s">
        <v>185</v>
      </c>
      <c r="H45" s="66"/>
      <c r="I45" s="66" t="s">
        <v>142</v>
      </c>
      <c r="J45" s="63">
        <v>10</v>
      </c>
      <c r="K45" s="67"/>
    </row>
    <row r="46" spans="1:11" ht="197.25" customHeight="1">
      <c r="A46" s="72">
        <v>4607190069327</v>
      </c>
      <c r="B46" s="64" t="s">
        <v>63</v>
      </c>
      <c r="C46" s="65" t="s">
        <v>62</v>
      </c>
      <c r="D46" s="87">
        <v>246</v>
      </c>
      <c r="E46" s="92">
        <f t="shared" si="0"/>
        <v>-0.68161863545356294</v>
      </c>
      <c r="F46" s="112">
        <v>78.321815678423505</v>
      </c>
      <c r="G46" s="82" t="s">
        <v>197</v>
      </c>
      <c r="H46" s="66"/>
      <c r="I46" s="66" t="s">
        <v>138</v>
      </c>
      <c r="J46" s="63">
        <v>24</v>
      </c>
      <c r="K46" s="67"/>
    </row>
    <row r="47" spans="1:11" ht="197.25" customHeight="1">
      <c r="A47" s="72">
        <v>4610092217918</v>
      </c>
      <c r="B47" s="64" t="s">
        <v>73</v>
      </c>
      <c r="C47" s="65" t="s">
        <v>72</v>
      </c>
      <c r="D47" s="87">
        <v>195</v>
      </c>
      <c r="E47" s="92">
        <f>(F47/D47)-1</f>
        <v>-0.60859197242931695</v>
      </c>
      <c r="F47" s="112">
        <v>76.324565376283189</v>
      </c>
      <c r="G47" s="82" t="s">
        <v>182</v>
      </c>
      <c r="H47" s="66"/>
      <c r="I47" s="66" t="s">
        <v>143</v>
      </c>
      <c r="J47" s="63">
        <v>24</v>
      </c>
      <c r="K47" s="67"/>
    </row>
    <row r="48" spans="1:11" ht="168" customHeight="1"/>
  </sheetData>
  <pageMargins left="0.15748031496062992" right="0.15748031496062992" top="0.74803149606299213" bottom="0.74803149606299213" header="0.31496062992125984" footer="0.31496062992125984"/>
  <pageSetup paperSize="9" scale="25" fitToWidth="3" fitToHeight="5" orientation="landscape" horizontalDpi="180" verticalDpi="18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Расчет</vt:lpstr>
      <vt:lpstr>Цены отгрузки ФС, РС, ООП</vt:lpstr>
      <vt:lpstr>Расчет!Заголовки_для_печати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dc:creator>
  <cp:lastModifiedBy>1</cp:lastModifiedBy>
  <cp:lastPrinted>2024-03-11T09:56:15Z</cp:lastPrinted>
  <dcterms:created xsi:type="dcterms:W3CDTF">2017-07-03T12:55:48Z</dcterms:created>
  <dcterms:modified xsi:type="dcterms:W3CDTF">2024-03-13T14:36:52Z</dcterms:modified>
</cp:coreProperties>
</file>